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2019\INFORMES DIC 2019\DISCO 1\15. DEPRECIACION\"/>
    </mc:Choice>
  </mc:AlternateContent>
  <bookViews>
    <workbookView xWindow="120" yWindow="45" windowWidth="15600" windowHeight="7995" firstSheet="4" activeTab="11"/>
  </bookViews>
  <sheets>
    <sheet name="DEPRECIACION ACUMULADA (PESOS)" sheetId="13" r:id="rId1"/>
    <sheet name="1241-4-1-1" sheetId="1" r:id="rId2"/>
    <sheet name="1241-6-1-1" sheetId="2" r:id="rId3"/>
    <sheet name="1241-6-1-2" sheetId="3" r:id="rId4"/>
    <sheet name="1241-6-1-3" sheetId="4" r:id="rId5"/>
    <sheet name="1242-6-1-1" sheetId="5" r:id="rId6"/>
    <sheet name="1242-6-1-2" sheetId="6" r:id="rId7"/>
    <sheet name="1242-6-1-3" sheetId="7" r:id="rId8"/>
    <sheet name="1242-6-1-4" sheetId="8" r:id="rId9"/>
    <sheet name="1244-2-1-1" sheetId="9" r:id="rId10"/>
    <sheet name="1246-2-1-1" sheetId="10" r:id="rId11"/>
    <sheet name="1246-4-1-1" sheetId="11" r:id="rId12"/>
    <sheet name="1246-4-1-2" sheetId="12" r:id="rId13"/>
    <sheet name="Hoja1" sheetId="14" r:id="rId14"/>
  </sheets>
  <externalReferences>
    <externalReference r:id="rId15"/>
  </externalReferences>
  <definedNames>
    <definedName name="_xlnm._FilterDatabase" localSheetId="5" hidden="1">'1242-6-1-1'!$F$32</definedName>
    <definedName name="_xlnm._FilterDatabase" localSheetId="7" hidden="1">'1242-6-1-3'!$A$19:$AR$195</definedName>
    <definedName name="_xlnm.Print_Area" localSheetId="1">'1241-4-1-1'!$A$1:$AI$72</definedName>
    <definedName name="_xlnm.Print_Area" localSheetId="2">'1241-6-1-1'!$A$1:$W$32</definedName>
    <definedName name="_xlnm.Print_Area" localSheetId="3">'1241-6-1-2'!$A$1:$Z$52</definedName>
    <definedName name="_xlnm.Print_Area" localSheetId="4">'1241-6-1-3'!$A$1:$AD$29</definedName>
    <definedName name="_xlnm.Print_Area" localSheetId="5">'1242-6-1-1'!$A$1:$T$30</definedName>
    <definedName name="_xlnm.Print_Area" localSheetId="6">'1242-6-1-2'!$A$1:$AA$37</definedName>
    <definedName name="_xlnm.Print_Area" localSheetId="7">'1242-6-1-3'!$A$1:$AH$188</definedName>
    <definedName name="_xlnm.Print_Area" localSheetId="8">'1242-6-1-4'!$A$1:$AI$36</definedName>
    <definedName name="_xlnm.Print_Area" localSheetId="9">'1244-2-1-1'!$A$1:$AA$29</definedName>
    <definedName name="_xlnm.Print_Area" localSheetId="10">'1246-2-1-1'!$A$1:$AF$28</definedName>
    <definedName name="_xlnm.Print_Area" localSheetId="11">'1246-4-1-1'!$A$1:$Z$34</definedName>
    <definedName name="_xlnm.Print_Area" localSheetId="12">'1246-4-1-2'!$A$1:$AC$35</definedName>
    <definedName name="_xlnm.Print_Area" localSheetId="0">'DEPRECIACION ACUMULADA (PESOS)'!$B$1:$K$47</definedName>
    <definedName name="_xlnm.Print_Titles" localSheetId="2">'1241-6-1-1'!$7:$18</definedName>
    <definedName name="_xlnm.Print_Titles" localSheetId="3">'1241-6-1-2'!$8:$19</definedName>
    <definedName name="_xlnm.Print_Titles" localSheetId="7">'1242-6-1-3'!$8:$19</definedName>
  </definedNames>
  <calcPr calcId="152511"/>
</workbook>
</file>

<file path=xl/calcChain.xml><?xml version="1.0" encoding="utf-8"?>
<calcChain xmlns="http://schemas.openxmlformats.org/spreadsheetml/2006/main">
  <c r="W27" i="2" l="1"/>
  <c r="W22" i="2"/>
  <c r="W21" i="2"/>
  <c r="W29" i="2"/>
  <c r="T32" i="2"/>
  <c r="AC52" i="1"/>
  <c r="AC51" i="1"/>
  <c r="AC50" i="1"/>
  <c r="AC49" i="1"/>
  <c r="AC48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0" i="1"/>
  <c r="AC29" i="1"/>
  <c r="AC28" i="1"/>
  <c r="AC27" i="1"/>
  <c r="AC26" i="1"/>
  <c r="AC25" i="1"/>
  <c r="AC24" i="1"/>
  <c r="AC23" i="1"/>
  <c r="AC22" i="1"/>
  <c r="AC21" i="1"/>
  <c r="AC20" i="1"/>
  <c r="AI35" i="8"/>
  <c r="AI34" i="8"/>
  <c r="AG35" i="8"/>
  <c r="AG34" i="8"/>
  <c r="AG33" i="8"/>
  <c r="AH33" i="8" s="1"/>
  <c r="AI33" i="8" s="1"/>
  <c r="AF187" i="7"/>
  <c r="T26" i="5"/>
  <c r="R20" i="5"/>
  <c r="X33" i="11"/>
  <c r="X24" i="11"/>
  <c r="Y24" i="11" s="1"/>
  <c r="AC25" i="10"/>
  <c r="AD25" i="10" s="1"/>
  <c r="AE25" i="10" s="1"/>
  <c r="AF25" i="10" s="1"/>
  <c r="AB25" i="10"/>
  <c r="AB24" i="10"/>
  <c r="AC24" i="10" s="1"/>
  <c r="AD24" i="10" s="1"/>
  <c r="AE24" i="10" s="1"/>
  <c r="AF24" i="10" s="1"/>
  <c r="AB23" i="10"/>
  <c r="AC23" i="10" s="1"/>
  <c r="AF33" i="8"/>
  <c r="AF32" i="8"/>
  <c r="AG32" i="8" s="1"/>
  <c r="AH32" i="8" s="1"/>
  <c r="AI32" i="8" s="1"/>
  <c r="AF31" i="8"/>
  <c r="AG31" i="8" s="1"/>
  <c r="AH31" i="8" s="1"/>
  <c r="AI31" i="8" s="1"/>
  <c r="AF30" i="8"/>
  <c r="AG30" i="8" s="1"/>
  <c r="AH30" i="8" s="1"/>
  <c r="AI30" i="8" s="1"/>
  <c r="AF29" i="8"/>
  <c r="AG29" i="8" s="1"/>
  <c r="AH29" i="8" s="1"/>
  <c r="AI29" i="8" s="1"/>
  <c r="AF28" i="8"/>
  <c r="AG28" i="8" s="1"/>
  <c r="AH28" i="8" s="1"/>
  <c r="AI28" i="8" s="1"/>
  <c r="AF27" i="8"/>
  <c r="AG27" i="8" s="1"/>
  <c r="AH27" i="8" s="1"/>
  <c r="AI27" i="8" s="1"/>
  <c r="AF26" i="8"/>
  <c r="AG26" i="8" s="1"/>
  <c r="AH26" i="8" s="1"/>
  <c r="AI26" i="8" s="1"/>
  <c r="AF25" i="8"/>
  <c r="AG25" i="8" s="1"/>
  <c r="AH25" i="8" s="1"/>
  <c r="AI25" i="8" s="1"/>
  <c r="AF24" i="8"/>
  <c r="AG24" i="8" s="1"/>
  <c r="AH24" i="8" s="1"/>
  <c r="AI24" i="8" s="1"/>
  <c r="AF23" i="8"/>
  <c r="AG23" i="8" s="1"/>
  <c r="AH23" i="8" s="1"/>
  <c r="AI23" i="8" s="1"/>
  <c r="AF22" i="8"/>
  <c r="AG22" i="8" s="1"/>
  <c r="AH22" i="8" s="1"/>
  <c r="AI22" i="8" s="1"/>
  <c r="AF21" i="8"/>
  <c r="AG21" i="8" s="1"/>
  <c r="AH21" i="8" s="1"/>
  <c r="T25" i="6"/>
  <c r="U25" i="6" s="1"/>
  <c r="V25" i="6" s="1"/>
  <c r="T24" i="6"/>
  <c r="U24" i="6" s="1"/>
  <c r="V24" i="6" s="1"/>
  <c r="T23" i="6"/>
  <c r="U23" i="6" s="1"/>
  <c r="V23" i="6" s="1"/>
  <c r="T22" i="6"/>
  <c r="U22" i="6" s="1"/>
  <c r="V22" i="6" s="1"/>
  <c r="T21" i="6"/>
  <c r="T20" i="6"/>
  <c r="U20" i="6" s="1"/>
  <c r="P25" i="5"/>
  <c r="Q25" i="5" s="1"/>
  <c r="R25" i="5" s="1"/>
  <c r="S25" i="5" s="1"/>
  <c r="T25" i="5" s="1"/>
  <c r="P24" i="5"/>
  <c r="Q24" i="5" s="1"/>
  <c r="R24" i="5" s="1"/>
  <c r="S24" i="5" s="1"/>
  <c r="T24" i="5" s="1"/>
  <c r="P23" i="5"/>
  <c r="Q23" i="5" s="1"/>
  <c r="R23" i="5" s="1"/>
  <c r="S23" i="5" s="1"/>
  <c r="T23" i="5" s="1"/>
  <c r="P22" i="5"/>
  <c r="Q22" i="5" s="1"/>
  <c r="R22" i="5" s="1"/>
  <c r="S22" i="5" s="1"/>
  <c r="T22" i="5" s="1"/>
  <c r="P21" i="5"/>
  <c r="P20" i="5"/>
  <c r="Q20" i="5" s="1"/>
  <c r="AA24" i="4"/>
  <c r="AB24" i="4" s="1"/>
  <c r="AC24" i="4" s="1"/>
  <c r="AD24" i="4" s="1"/>
  <c r="AA23" i="4"/>
  <c r="AB23" i="4" s="1"/>
  <c r="AC23" i="4" s="1"/>
  <c r="AD23" i="4" s="1"/>
  <c r="AA22" i="4"/>
  <c r="AB22" i="4" s="1"/>
  <c r="AC22" i="4" s="1"/>
  <c r="AD22" i="4" s="1"/>
  <c r="AA21" i="4"/>
  <c r="AB21" i="4" s="1"/>
  <c r="AC21" i="4" s="1"/>
  <c r="AD21" i="4" s="1"/>
  <c r="AA20" i="4"/>
  <c r="W30" i="2"/>
  <c r="S29" i="2"/>
  <c r="U29" i="2" s="1"/>
  <c r="S28" i="2"/>
  <c r="U28" i="2" s="1"/>
  <c r="V28" i="2" s="1"/>
  <c r="W28" i="2" s="1"/>
  <c r="S27" i="2"/>
  <c r="U27" i="2" s="1"/>
  <c r="S26" i="2"/>
  <c r="U26" i="2" s="1"/>
  <c r="V26" i="2" s="1"/>
  <c r="S25" i="2"/>
  <c r="U25" i="2" s="1"/>
  <c r="V25" i="2" s="1"/>
  <c r="W25" i="2" s="1"/>
  <c r="S24" i="2"/>
  <c r="U24" i="2" s="1"/>
  <c r="V24" i="2" s="1"/>
  <c r="W24" i="2" s="1"/>
  <c r="S23" i="2"/>
  <c r="U23" i="2" s="1"/>
  <c r="V23" i="2" s="1"/>
  <c r="W23" i="2" s="1"/>
  <c r="S22" i="2"/>
  <c r="U22" i="2" s="1"/>
  <c r="S21" i="2"/>
  <c r="U21" i="2" s="1"/>
  <c r="S69" i="1"/>
  <c r="U69" i="1"/>
  <c r="W69" i="1"/>
  <c r="AA28" i="10"/>
  <c r="AE36" i="8"/>
  <c r="AC187" i="7"/>
  <c r="X29" i="4"/>
  <c r="M52" i="3"/>
  <c r="Y35" i="12"/>
  <c r="AA19" i="12"/>
  <c r="AB19" i="12" s="1"/>
  <c r="AC19" i="12" s="1"/>
  <c r="T28" i="9"/>
  <c r="AC36" i="8"/>
  <c r="AA188" i="7"/>
  <c r="S30" i="6"/>
  <c r="Y29" i="4"/>
  <c r="S52" i="3"/>
  <c r="Q32" i="2"/>
  <c r="I49" i="1"/>
  <c r="R28" i="9"/>
  <c r="AA36" i="8"/>
  <c r="Y188" i="7"/>
  <c r="R30" i="6"/>
  <c r="Q30" i="6"/>
  <c r="AC28" i="10" l="1"/>
  <c r="AD23" i="10"/>
  <c r="S20" i="5"/>
  <c r="AB35" i="12"/>
  <c r="V20" i="6"/>
  <c r="AB20" i="4"/>
  <c r="AA29" i="4"/>
  <c r="U21" i="6"/>
  <c r="V21" i="6" s="1"/>
  <c r="T30" i="6"/>
  <c r="AB28" i="10"/>
  <c r="Z24" i="11"/>
  <c r="Y33" i="11"/>
  <c r="AI21" i="8"/>
  <c r="AH36" i="8"/>
  <c r="AF36" i="8"/>
  <c r="AG36" i="8" s="1"/>
  <c r="W26" i="2"/>
  <c r="P29" i="5"/>
  <c r="Q21" i="5"/>
  <c r="AA35" i="12"/>
  <c r="V33" i="11"/>
  <c r="Q29" i="5"/>
  <c r="Z29" i="4"/>
  <c r="W29" i="4"/>
  <c r="Q52" i="3"/>
  <c r="K30" i="4"/>
  <c r="N19" i="3"/>
  <c r="O19" i="3" s="1"/>
  <c r="P19" i="3" s="1"/>
  <c r="N20" i="3"/>
  <c r="N21" i="3"/>
  <c r="N22" i="3"/>
  <c r="N23" i="3"/>
  <c r="O23" i="3" s="1"/>
  <c r="P23" i="3" s="1"/>
  <c r="R23" i="3" s="1"/>
  <c r="T23" i="3" s="1"/>
  <c r="U23" i="3" s="1"/>
  <c r="V23" i="3" s="1"/>
  <c r="W23" i="3" s="1"/>
  <c r="X23" i="3" s="1"/>
  <c r="Y23" i="3" s="1"/>
  <c r="Z23" i="3" s="1"/>
  <c r="N24" i="3"/>
  <c r="N25" i="3"/>
  <c r="N26" i="3"/>
  <c r="N27" i="3"/>
  <c r="O27" i="3" s="1"/>
  <c r="P27" i="3" s="1"/>
  <c r="R27" i="3" s="1"/>
  <c r="T27" i="3" s="1"/>
  <c r="U27" i="3" s="1"/>
  <c r="V27" i="3" s="1"/>
  <c r="W27" i="3" s="1"/>
  <c r="X27" i="3" s="1"/>
  <c r="Y27" i="3" s="1"/>
  <c r="Z27" i="3" s="1"/>
  <c r="N28" i="3"/>
  <c r="N29" i="3"/>
  <c r="N30" i="3"/>
  <c r="N31" i="3"/>
  <c r="O31" i="3" s="1"/>
  <c r="P31" i="3" s="1"/>
  <c r="R31" i="3" s="1"/>
  <c r="T31" i="3" s="1"/>
  <c r="U31" i="3" s="1"/>
  <c r="V31" i="3" s="1"/>
  <c r="W31" i="3" s="1"/>
  <c r="X31" i="3" s="1"/>
  <c r="Y31" i="3" s="1"/>
  <c r="Z31" i="3" s="1"/>
  <c r="N32" i="3"/>
  <c r="N33" i="3"/>
  <c r="N34" i="3"/>
  <c r="N35" i="3"/>
  <c r="O35" i="3" s="1"/>
  <c r="P35" i="3" s="1"/>
  <c r="R35" i="3" s="1"/>
  <c r="T35" i="3" s="1"/>
  <c r="U35" i="3" s="1"/>
  <c r="V35" i="3" s="1"/>
  <c r="W35" i="3" s="1"/>
  <c r="X35" i="3" s="1"/>
  <c r="Y35" i="3" s="1"/>
  <c r="Z35" i="3" s="1"/>
  <c r="N36" i="3"/>
  <c r="N37" i="3"/>
  <c r="N38" i="3"/>
  <c r="N39" i="3"/>
  <c r="O39" i="3" s="1"/>
  <c r="P39" i="3" s="1"/>
  <c r="R39" i="3" s="1"/>
  <c r="T39" i="3" s="1"/>
  <c r="U39" i="3" s="1"/>
  <c r="V39" i="3" s="1"/>
  <c r="W39" i="3" s="1"/>
  <c r="X39" i="3" s="1"/>
  <c r="Y39" i="3" s="1"/>
  <c r="Z39" i="3" s="1"/>
  <c r="N40" i="3"/>
  <c r="N41" i="3"/>
  <c r="N42" i="3"/>
  <c r="N43" i="3"/>
  <c r="O43" i="3" s="1"/>
  <c r="P43" i="3" s="1"/>
  <c r="R43" i="3" s="1"/>
  <c r="T43" i="3" s="1"/>
  <c r="U43" i="3" s="1"/>
  <c r="V43" i="3" s="1"/>
  <c r="W43" i="3" s="1"/>
  <c r="X43" i="3" s="1"/>
  <c r="Y43" i="3" s="1"/>
  <c r="Z43" i="3" s="1"/>
  <c r="N44" i="3"/>
  <c r="N45" i="3"/>
  <c r="N46" i="3"/>
  <c r="O46" i="3" s="1"/>
  <c r="P46" i="3" s="1"/>
  <c r="R46" i="3" s="1"/>
  <c r="T46" i="3" s="1"/>
  <c r="U46" i="3" s="1"/>
  <c r="V46" i="3" s="1"/>
  <c r="W46" i="3" s="1"/>
  <c r="X46" i="3" s="1"/>
  <c r="Y46" i="3" s="1"/>
  <c r="Z46" i="3" s="1"/>
  <c r="N47" i="3"/>
  <c r="O47" i="3" s="1"/>
  <c r="P47" i="3" s="1"/>
  <c r="R47" i="3" s="1"/>
  <c r="T47" i="3" s="1"/>
  <c r="U47" i="3" s="1"/>
  <c r="V47" i="3" s="1"/>
  <c r="W47" i="3" s="1"/>
  <c r="X47" i="3" s="1"/>
  <c r="Y47" i="3" s="1"/>
  <c r="Z47" i="3" s="1"/>
  <c r="N48" i="3"/>
  <c r="O48" i="3" s="1"/>
  <c r="P48" i="3" s="1"/>
  <c r="R48" i="3" s="1"/>
  <c r="T48" i="3" s="1"/>
  <c r="U48" i="3" s="1"/>
  <c r="V48" i="3" s="1"/>
  <c r="W48" i="3" s="1"/>
  <c r="X48" i="3" s="1"/>
  <c r="Y48" i="3" s="1"/>
  <c r="Z48" i="3" s="1"/>
  <c r="O45" i="3"/>
  <c r="P45" i="3" s="1"/>
  <c r="R45" i="3" s="1"/>
  <c r="T45" i="3" s="1"/>
  <c r="U45" i="3" s="1"/>
  <c r="V45" i="3" s="1"/>
  <c r="W45" i="3" s="1"/>
  <c r="X45" i="3" s="1"/>
  <c r="Y45" i="3" s="1"/>
  <c r="Z45" i="3" s="1"/>
  <c r="O44" i="3"/>
  <c r="P44" i="3" s="1"/>
  <c r="R44" i="3" s="1"/>
  <c r="T44" i="3" s="1"/>
  <c r="U44" i="3" s="1"/>
  <c r="V44" i="3" s="1"/>
  <c r="W44" i="3" s="1"/>
  <c r="X44" i="3" s="1"/>
  <c r="Y44" i="3" s="1"/>
  <c r="Z44" i="3" s="1"/>
  <c r="O42" i="3"/>
  <c r="P42" i="3" s="1"/>
  <c r="R42" i="3" s="1"/>
  <c r="T42" i="3" s="1"/>
  <c r="U42" i="3" s="1"/>
  <c r="V42" i="3" s="1"/>
  <c r="W42" i="3" s="1"/>
  <c r="X42" i="3" s="1"/>
  <c r="Y42" i="3" s="1"/>
  <c r="Z42" i="3" s="1"/>
  <c r="O41" i="3"/>
  <c r="P41" i="3" s="1"/>
  <c r="R41" i="3" s="1"/>
  <c r="T41" i="3" s="1"/>
  <c r="U41" i="3" s="1"/>
  <c r="V41" i="3" s="1"/>
  <c r="W41" i="3" s="1"/>
  <c r="X41" i="3" s="1"/>
  <c r="Y41" i="3" s="1"/>
  <c r="Z41" i="3" s="1"/>
  <c r="O40" i="3"/>
  <c r="P40" i="3" s="1"/>
  <c r="R40" i="3" s="1"/>
  <c r="T40" i="3" s="1"/>
  <c r="U40" i="3" s="1"/>
  <c r="V40" i="3" s="1"/>
  <c r="W40" i="3" s="1"/>
  <c r="X40" i="3" s="1"/>
  <c r="Y40" i="3" s="1"/>
  <c r="Z40" i="3" s="1"/>
  <c r="O38" i="3"/>
  <c r="P38" i="3" s="1"/>
  <c r="R38" i="3" s="1"/>
  <c r="T38" i="3" s="1"/>
  <c r="U38" i="3" s="1"/>
  <c r="V38" i="3" s="1"/>
  <c r="W38" i="3" s="1"/>
  <c r="X38" i="3" s="1"/>
  <c r="Y38" i="3" s="1"/>
  <c r="Z38" i="3" s="1"/>
  <c r="O37" i="3"/>
  <c r="P37" i="3" s="1"/>
  <c r="R37" i="3" s="1"/>
  <c r="T37" i="3" s="1"/>
  <c r="U37" i="3" s="1"/>
  <c r="V37" i="3" s="1"/>
  <c r="W37" i="3" s="1"/>
  <c r="X37" i="3" s="1"/>
  <c r="Y37" i="3" s="1"/>
  <c r="Z37" i="3" s="1"/>
  <c r="O36" i="3"/>
  <c r="P36" i="3" s="1"/>
  <c r="R36" i="3" s="1"/>
  <c r="T36" i="3" s="1"/>
  <c r="U36" i="3" s="1"/>
  <c r="V36" i="3" s="1"/>
  <c r="W36" i="3" s="1"/>
  <c r="X36" i="3" s="1"/>
  <c r="Y36" i="3" s="1"/>
  <c r="Z36" i="3" s="1"/>
  <c r="O34" i="3"/>
  <c r="P34" i="3" s="1"/>
  <c r="R34" i="3" s="1"/>
  <c r="T34" i="3" s="1"/>
  <c r="U34" i="3" s="1"/>
  <c r="V34" i="3" s="1"/>
  <c r="W34" i="3" s="1"/>
  <c r="X34" i="3" s="1"/>
  <c r="Y34" i="3" s="1"/>
  <c r="Z34" i="3" s="1"/>
  <c r="O33" i="3"/>
  <c r="P33" i="3" s="1"/>
  <c r="R33" i="3" s="1"/>
  <c r="T33" i="3" s="1"/>
  <c r="U33" i="3" s="1"/>
  <c r="V33" i="3" s="1"/>
  <c r="W33" i="3" s="1"/>
  <c r="X33" i="3" s="1"/>
  <c r="Y33" i="3" s="1"/>
  <c r="Z33" i="3" s="1"/>
  <c r="O32" i="3"/>
  <c r="P32" i="3" s="1"/>
  <c r="R32" i="3" s="1"/>
  <c r="T32" i="3" s="1"/>
  <c r="U32" i="3" s="1"/>
  <c r="V32" i="3" s="1"/>
  <c r="W32" i="3" s="1"/>
  <c r="X32" i="3" s="1"/>
  <c r="Y32" i="3" s="1"/>
  <c r="Z32" i="3" s="1"/>
  <c r="O30" i="3"/>
  <c r="P30" i="3" s="1"/>
  <c r="R30" i="3" s="1"/>
  <c r="T30" i="3" s="1"/>
  <c r="U30" i="3" s="1"/>
  <c r="V30" i="3" s="1"/>
  <c r="W30" i="3" s="1"/>
  <c r="X30" i="3" s="1"/>
  <c r="Y30" i="3" s="1"/>
  <c r="Z30" i="3" s="1"/>
  <c r="O29" i="3"/>
  <c r="P29" i="3" s="1"/>
  <c r="R29" i="3" s="1"/>
  <c r="T29" i="3" s="1"/>
  <c r="U29" i="3" s="1"/>
  <c r="V29" i="3" s="1"/>
  <c r="W29" i="3" s="1"/>
  <c r="X29" i="3" s="1"/>
  <c r="Y29" i="3" s="1"/>
  <c r="Z29" i="3" s="1"/>
  <c r="O28" i="3"/>
  <c r="P28" i="3" s="1"/>
  <c r="R28" i="3" s="1"/>
  <c r="T28" i="3" s="1"/>
  <c r="U28" i="3" s="1"/>
  <c r="V28" i="3" s="1"/>
  <c r="W28" i="3" s="1"/>
  <c r="X28" i="3" s="1"/>
  <c r="Y28" i="3" s="1"/>
  <c r="Z28" i="3" s="1"/>
  <c r="O26" i="3"/>
  <c r="P26" i="3" s="1"/>
  <c r="R26" i="3" s="1"/>
  <c r="T26" i="3" s="1"/>
  <c r="U26" i="3" s="1"/>
  <c r="V26" i="3" s="1"/>
  <c r="W26" i="3" s="1"/>
  <c r="X26" i="3" s="1"/>
  <c r="Y26" i="3" s="1"/>
  <c r="Z26" i="3" s="1"/>
  <c r="O25" i="3"/>
  <c r="P25" i="3" s="1"/>
  <c r="R25" i="3" s="1"/>
  <c r="T25" i="3" s="1"/>
  <c r="U25" i="3" s="1"/>
  <c r="V25" i="3" s="1"/>
  <c r="W25" i="3" s="1"/>
  <c r="X25" i="3" s="1"/>
  <c r="Y25" i="3" s="1"/>
  <c r="Z25" i="3" s="1"/>
  <c r="O24" i="3"/>
  <c r="P24" i="3" s="1"/>
  <c r="R24" i="3" s="1"/>
  <c r="T24" i="3" s="1"/>
  <c r="U24" i="3" s="1"/>
  <c r="V24" i="3" s="1"/>
  <c r="W24" i="3" s="1"/>
  <c r="X24" i="3" s="1"/>
  <c r="Y24" i="3" s="1"/>
  <c r="Z24" i="3" s="1"/>
  <c r="O22" i="3"/>
  <c r="P22" i="3" s="1"/>
  <c r="R22" i="3" s="1"/>
  <c r="T22" i="3" s="1"/>
  <c r="U22" i="3" s="1"/>
  <c r="V22" i="3" s="1"/>
  <c r="W22" i="3" s="1"/>
  <c r="X22" i="3" s="1"/>
  <c r="Y22" i="3" s="1"/>
  <c r="Z22" i="3" s="1"/>
  <c r="O21" i="3"/>
  <c r="P21" i="3" s="1"/>
  <c r="R21" i="3" s="1"/>
  <c r="T21" i="3" s="1"/>
  <c r="U21" i="3" s="1"/>
  <c r="V21" i="3" s="1"/>
  <c r="W21" i="3" s="1"/>
  <c r="X21" i="3" s="1"/>
  <c r="Y21" i="3" s="1"/>
  <c r="Z21" i="3" s="1"/>
  <c r="O20" i="3"/>
  <c r="P20" i="3" s="1"/>
  <c r="R20" i="3" s="1"/>
  <c r="T20" i="3" s="1"/>
  <c r="U20" i="3" s="1"/>
  <c r="V20" i="3" s="1"/>
  <c r="W20" i="3" s="1"/>
  <c r="X20" i="3" s="1"/>
  <c r="Y20" i="3" s="1"/>
  <c r="Z20" i="3" s="1"/>
  <c r="G32" i="13"/>
  <c r="U30" i="6" l="1"/>
  <c r="T20" i="5"/>
  <c r="AD28" i="10"/>
  <c r="AE23" i="10"/>
  <c r="R21" i="5"/>
  <c r="AB29" i="4"/>
  <c r="AC20" i="4"/>
  <c r="N52" i="3"/>
  <c r="R19" i="3"/>
  <c r="P52" i="3"/>
  <c r="O52" i="3"/>
  <c r="V19" i="12"/>
  <c r="W19" i="12" s="1"/>
  <c r="W28" i="10"/>
  <c r="X30" i="8"/>
  <c r="Y30" i="8" s="1"/>
  <c r="Z30" i="8" s="1"/>
  <c r="AB30" i="8" s="1"/>
  <c r="AD30" i="8" s="1"/>
  <c r="X33" i="8"/>
  <c r="Y33" i="8" s="1"/>
  <c r="Z33" i="8" s="1"/>
  <c r="AB33" i="8" s="1"/>
  <c r="AD33" i="8" s="1"/>
  <c r="X32" i="8"/>
  <c r="Y32" i="8" s="1"/>
  <c r="Z32" i="8" s="1"/>
  <c r="AB32" i="8" s="1"/>
  <c r="AD32" i="8" s="1"/>
  <c r="X31" i="8"/>
  <c r="Y31" i="8" s="1"/>
  <c r="Z31" i="8" s="1"/>
  <c r="AB31" i="8" s="1"/>
  <c r="AD31" i="8" s="1"/>
  <c r="X29" i="8"/>
  <c r="Y29" i="8" s="1"/>
  <c r="Z29" i="8" s="1"/>
  <c r="AB29" i="8" s="1"/>
  <c r="AD29" i="8" s="1"/>
  <c r="X28" i="8"/>
  <c r="Y28" i="8" s="1"/>
  <c r="Z28" i="8" s="1"/>
  <c r="AB28" i="8" s="1"/>
  <c r="AD28" i="8" s="1"/>
  <c r="X27" i="8"/>
  <c r="Y27" i="8" s="1"/>
  <c r="Z27" i="8" s="1"/>
  <c r="AB27" i="8" s="1"/>
  <c r="AD27" i="8" s="1"/>
  <c r="X26" i="8"/>
  <c r="Y26" i="8" s="1"/>
  <c r="Z26" i="8" s="1"/>
  <c r="AB26" i="8" s="1"/>
  <c r="AD26" i="8" s="1"/>
  <c r="X25" i="8"/>
  <c r="Y25" i="8" s="1"/>
  <c r="Z25" i="8" s="1"/>
  <c r="AB25" i="8" s="1"/>
  <c r="AD25" i="8" s="1"/>
  <c r="X24" i="8"/>
  <c r="Y24" i="8" s="1"/>
  <c r="Z24" i="8" s="1"/>
  <c r="AB24" i="8" s="1"/>
  <c r="AD24" i="8" s="1"/>
  <c r="X23" i="8"/>
  <c r="Y23" i="8" s="1"/>
  <c r="Z23" i="8" s="1"/>
  <c r="AB23" i="8" s="1"/>
  <c r="AD23" i="8" s="1"/>
  <c r="X22" i="8"/>
  <c r="Y22" i="8" s="1"/>
  <c r="Z22" i="8" s="1"/>
  <c r="AB22" i="8" s="1"/>
  <c r="AD22" i="8" s="1"/>
  <c r="X21" i="8"/>
  <c r="Y21" i="8" s="1"/>
  <c r="T188" i="7"/>
  <c r="N32" i="2"/>
  <c r="J20" i="13"/>
  <c r="S21" i="5" l="1"/>
  <c r="R29" i="5"/>
  <c r="Y36" i="8"/>
  <c r="Z21" i="8"/>
  <c r="AD20" i="4"/>
  <c r="AC29" i="4"/>
  <c r="AF23" i="10"/>
  <c r="AE28" i="10"/>
  <c r="X19" i="12"/>
  <c r="X35" i="12" s="1"/>
  <c r="W35" i="12"/>
  <c r="T19" i="3"/>
  <c r="U19" i="3" s="1"/>
  <c r="R52" i="3"/>
  <c r="X36" i="8"/>
  <c r="W36" i="8"/>
  <c r="L29" i="5"/>
  <c r="I26" i="13"/>
  <c r="H31" i="13"/>
  <c r="I31" i="13" s="1"/>
  <c r="H30" i="13"/>
  <c r="I30" i="13" s="1"/>
  <c r="I29" i="13"/>
  <c r="H27" i="13"/>
  <c r="I27" i="13" s="1"/>
  <c r="I25" i="13"/>
  <c r="H22" i="13"/>
  <c r="I21" i="13"/>
  <c r="E20" i="13"/>
  <c r="D21" i="13"/>
  <c r="E21" i="13"/>
  <c r="F21" i="13"/>
  <c r="D22" i="13"/>
  <c r="E22" i="13"/>
  <c r="F22" i="13"/>
  <c r="D23" i="13"/>
  <c r="E23" i="13"/>
  <c r="E24" i="13"/>
  <c r="D25" i="13"/>
  <c r="E25" i="13"/>
  <c r="F25" i="13"/>
  <c r="D26" i="13"/>
  <c r="E26" i="13"/>
  <c r="F26" i="13"/>
  <c r="D27" i="13"/>
  <c r="E27" i="13"/>
  <c r="F27" i="13"/>
  <c r="D28" i="13"/>
  <c r="E28" i="13"/>
  <c r="D29" i="13"/>
  <c r="E29" i="13"/>
  <c r="F29" i="13"/>
  <c r="D30" i="13"/>
  <c r="E30" i="13"/>
  <c r="F30" i="13"/>
  <c r="D31" i="13"/>
  <c r="J31" i="13" s="1"/>
  <c r="E31" i="13"/>
  <c r="F31" i="13"/>
  <c r="U35" i="12"/>
  <c r="V35" i="12"/>
  <c r="V28" i="10"/>
  <c r="X25" i="10"/>
  <c r="Y25" i="10" s="1"/>
  <c r="X24" i="10"/>
  <c r="Y24" i="10" s="1"/>
  <c r="X23" i="10"/>
  <c r="Y23" i="10" s="1"/>
  <c r="U28" i="10"/>
  <c r="U36" i="8"/>
  <c r="S36" i="8"/>
  <c r="V36" i="8"/>
  <c r="M30" i="6"/>
  <c r="N25" i="6"/>
  <c r="O25" i="6" s="1"/>
  <c r="P25" i="6" s="1"/>
  <c r="N24" i="6"/>
  <c r="O24" i="6" s="1"/>
  <c r="P24" i="6" s="1"/>
  <c r="N23" i="6"/>
  <c r="O23" i="6" s="1"/>
  <c r="P23" i="6" s="1"/>
  <c r="N22" i="6"/>
  <c r="O22" i="6" s="1"/>
  <c r="P22" i="6" s="1"/>
  <c r="N21" i="6"/>
  <c r="O21" i="6" s="1"/>
  <c r="P21" i="6" s="1"/>
  <c r="N20" i="6"/>
  <c r="O20" i="6" s="1"/>
  <c r="M29" i="5"/>
  <c r="S29" i="4"/>
  <c r="S28" i="10"/>
  <c r="L30" i="6"/>
  <c r="L32" i="2"/>
  <c r="V19" i="3" l="1"/>
  <c r="U52" i="3"/>
  <c r="N30" i="6"/>
  <c r="AB21" i="8"/>
  <c r="Z36" i="8"/>
  <c r="T21" i="5"/>
  <c r="T29" i="5" s="1"/>
  <c r="S29" i="5"/>
  <c r="O30" i="6"/>
  <c r="P20" i="6"/>
  <c r="P30" i="6" s="1"/>
  <c r="T52" i="3"/>
  <c r="Y28" i="10"/>
  <c r="J29" i="13"/>
  <c r="J21" i="13"/>
  <c r="J30" i="13"/>
  <c r="J27" i="13"/>
  <c r="AF28" i="10"/>
  <c r="V30" i="6"/>
  <c r="L52" i="3"/>
  <c r="J26" i="13"/>
  <c r="J25" i="13"/>
  <c r="E32" i="13"/>
  <c r="I22" i="13"/>
  <c r="J22" i="13" s="1"/>
  <c r="X28" i="10"/>
  <c r="Q36" i="8"/>
  <c r="T24" i="4"/>
  <c r="U24" i="4" s="1"/>
  <c r="V24" i="4" s="1"/>
  <c r="T22" i="4"/>
  <c r="U22" i="4" s="1"/>
  <c r="V22" i="4" s="1"/>
  <c r="T21" i="4"/>
  <c r="U21" i="4" s="1"/>
  <c r="V21" i="4" s="1"/>
  <c r="Q29" i="4"/>
  <c r="I24" i="9"/>
  <c r="M20" i="9"/>
  <c r="O20" i="9" s="1"/>
  <c r="AD21" i="8" l="1"/>
  <c r="AD36" i="8" s="1"/>
  <c r="AB36" i="8"/>
  <c r="V52" i="3"/>
  <c r="W52" i="3" s="1"/>
  <c r="X52" i="3" s="1"/>
  <c r="W19" i="3"/>
  <c r="X19" i="3" s="1"/>
  <c r="Y19" i="3" s="1"/>
  <c r="T20" i="4"/>
  <c r="U20" i="4" s="1"/>
  <c r="V20" i="4" s="1"/>
  <c r="R29" i="4"/>
  <c r="T23" i="4"/>
  <c r="U23" i="4" s="1"/>
  <c r="V23" i="4" s="1"/>
  <c r="AI24" i="9"/>
  <c r="Z19" i="3" l="1"/>
  <c r="Y52" i="3"/>
  <c r="V29" i="4"/>
  <c r="T29" i="4"/>
  <c r="M19" i="12"/>
  <c r="AJ19" i="12"/>
  <c r="AK19" i="12" s="1"/>
  <c r="G35" i="12"/>
  <c r="J19" i="12"/>
  <c r="K19" i="12" s="1"/>
  <c r="I19" i="12"/>
  <c r="I35" i="12" s="1"/>
  <c r="M24" i="11"/>
  <c r="O24" i="11" s="1"/>
  <c r="G33" i="11"/>
  <c r="D33" i="11"/>
  <c r="J24" i="11"/>
  <c r="K24" i="11" s="1"/>
  <c r="I24" i="11"/>
  <c r="I33" i="11" s="1"/>
  <c r="AF29" i="10"/>
  <c r="M25" i="10"/>
  <c r="O25" i="10" s="1"/>
  <c r="Q25" i="10" s="1"/>
  <c r="M24" i="10"/>
  <c r="O24" i="10" s="1"/>
  <c r="Q24" i="10" s="1"/>
  <c r="M23" i="10"/>
  <c r="O23" i="10" s="1"/>
  <c r="AL25" i="10"/>
  <c r="AM25" i="10" s="1"/>
  <c r="AL24" i="10"/>
  <c r="AM24" i="10" s="1"/>
  <c r="AL23" i="10"/>
  <c r="AM23" i="10" s="1"/>
  <c r="G28" i="10"/>
  <c r="D28" i="10"/>
  <c r="J25" i="10"/>
  <c r="K25" i="10" s="1"/>
  <c r="L25" i="10" s="1"/>
  <c r="I25" i="10"/>
  <c r="J24" i="10"/>
  <c r="K24" i="10" s="1"/>
  <c r="L24" i="10" s="1"/>
  <c r="I24" i="10"/>
  <c r="J23" i="10"/>
  <c r="K23" i="10" s="1"/>
  <c r="L23" i="10" s="1"/>
  <c r="I23" i="10"/>
  <c r="AA29" i="9"/>
  <c r="M26" i="9"/>
  <c r="O26" i="9" s="1"/>
  <c r="M25" i="9"/>
  <c r="O25" i="9" s="1"/>
  <c r="M24" i="9"/>
  <c r="O24" i="9" s="1"/>
  <c r="M23" i="9"/>
  <c r="O23" i="9" s="1"/>
  <c r="M22" i="9"/>
  <c r="O22" i="9" s="1"/>
  <c r="M21" i="9"/>
  <c r="AI26" i="9"/>
  <c r="AJ26" i="9" s="1"/>
  <c r="AI25" i="9"/>
  <c r="AJ25" i="9" s="1"/>
  <c r="AJ24" i="9"/>
  <c r="AI23" i="9"/>
  <c r="AJ23" i="9" s="1"/>
  <c r="AI22" i="9"/>
  <c r="AJ22" i="9" s="1"/>
  <c r="AI21" i="9"/>
  <c r="AJ21" i="9" s="1"/>
  <c r="AI20" i="9"/>
  <c r="AJ20" i="9" s="1"/>
  <c r="G28" i="9"/>
  <c r="D28" i="9"/>
  <c r="J26" i="9"/>
  <c r="K26" i="9" s="1"/>
  <c r="I26" i="9"/>
  <c r="J25" i="9"/>
  <c r="K25" i="9" s="1"/>
  <c r="I25" i="9"/>
  <c r="J24" i="9"/>
  <c r="K24" i="9" s="1"/>
  <c r="J23" i="9"/>
  <c r="K23" i="9" s="1"/>
  <c r="I23" i="9"/>
  <c r="J22" i="9"/>
  <c r="K22" i="9" s="1"/>
  <c r="I22" i="9"/>
  <c r="J21" i="9"/>
  <c r="K21" i="9" s="1"/>
  <c r="I21" i="9"/>
  <c r="J20" i="9"/>
  <c r="K20" i="9" s="1"/>
  <c r="I20" i="9"/>
  <c r="M33" i="8"/>
  <c r="O33" i="8" s="1"/>
  <c r="M32" i="8"/>
  <c r="O32" i="8" s="1"/>
  <c r="M31" i="8"/>
  <c r="O31" i="8" s="1"/>
  <c r="M30" i="8"/>
  <c r="O30" i="8" s="1"/>
  <c r="M29" i="8"/>
  <c r="O29" i="8" s="1"/>
  <c r="M28" i="8"/>
  <c r="O28" i="8" s="1"/>
  <c r="M27" i="8"/>
  <c r="O27" i="8" s="1"/>
  <c r="M26" i="8"/>
  <c r="O26" i="8" s="1"/>
  <c r="M25" i="8"/>
  <c r="O25" i="8" s="1"/>
  <c r="M24" i="8"/>
  <c r="O24" i="8" s="1"/>
  <c r="M23" i="8"/>
  <c r="O23" i="8" s="1"/>
  <c r="M22" i="8"/>
  <c r="O22" i="8" s="1"/>
  <c r="M21" i="8"/>
  <c r="O21" i="8" s="1"/>
  <c r="AS33" i="8"/>
  <c r="AT33" i="8" s="1"/>
  <c r="AS32" i="8"/>
  <c r="AT32" i="8" s="1"/>
  <c r="AS31" i="8"/>
  <c r="AT31" i="8" s="1"/>
  <c r="AS30" i="8"/>
  <c r="AT30" i="8" s="1"/>
  <c r="AS29" i="8"/>
  <c r="AT29" i="8" s="1"/>
  <c r="AS28" i="8"/>
  <c r="AT28" i="8" s="1"/>
  <c r="AS27" i="8"/>
  <c r="AT27" i="8" s="1"/>
  <c r="AS26" i="8"/>
  <c r="AT26" i="8" s="1"/>
  <c r="AS25" i="8"/>
  <c r="AT25" i="8" s="1"/>
  <c r="AS24" i="8"/>
  <c r="AT24" i="8" s="1"/>
  <c r="AS23" i="8"/>
  <c r="AT23" i="8" s="1"/>
  <c r="AS22" i="8"/>
  <c r="AT22" i="8" s="1"/>
  <c r="AS21" i="8"/>
  <c r="AT21" i="8" s="1"/>
  <c r="G36" i="8"/>
  <c r="D36" i="8"/>
  <c r="J33" i="8"/>
  <c r="AV33" i="8" s="1"/>
  <c r="I33" i="8"/>
  <c r="J32" i="8"/>
  <c r="AV32" i="8" s="1"/>
  <c r="I32" i="8"/>
  <c r="J31" i="8"/>
  <c r="AV31" i="8" s="1"/>
  <c r="I31" i="8"/>
  <c r="J30" i="8"/>
  <c r="AV30" i="8" s="1"/>
  <c r="I30" i="8"/>
  <c r="J29" i="8"/>
  <c r="AV29" i="8" s="1"/>
  <c r="I29" i="8"/>
  <c r="J28" i="8"/>
  <c r="AV28" i="8" s="1"/>
  <c r="I28" i="8"/>
  <c r="J27" i="8"/>
  <c r="AV27" i="8" s="1"/>
  <c r="I27" i="8"/>
  <c r="J26" i="8"/>
  <c r="AV26" i="8" s="1"/>
  <c r="I26" i="8"/>
  <c r="J25" i="8"/>
  <c r="AV25" i="8" s="1"/>
  <c r="I25" i="8"/>
  <c r="J24" i="8"/>
  <c r="AV24" i="8" s="1"/>
  <c r="I24" i="8"/>
  <c r="J23" i="8"/>
  <c r="AV23" i="8" s="1"/>
  <c r="I23" i="8"/>
  <c r="J22" i="8"/>
  <c r="AV22" i="8" s="1"/>
  <c r="I22" i="8"/>
  <c r="J21" i="8"/>
  <c r="AV21" i="8" s="1"/>
  <c r="I21" i="8"/>
  <c r="M185" i="7"/>
  <c r="O185" i="7" s="1"/>
  <c r="Q185" i="7" s="1"/>
  <c r="S185" i="7" s="1"/>
  <c r="U185" i="7" s="1"/>
  <c r="V185" i="7" s="1"/>
  <c r="W185" i="7" s="1"/>
  <c r="X185" i="7" s="1"/>
  <c r="Z185" i="7" s="1"/>
  <c r="AB185" i="7" s="1"/>
  <c r="AC185" i="7" s="1"/>
  <c r="AD185" i="7" s="1"/>
  <c r="AE185" i="7" s="1"/>
  <c r="AF185" i="7" s="1"/>
  <c r="AG185" i="7" s="1"/>
  <c r="AH185" i="7" s="1"/>
  <c r="M184" i="7"/>
  <c r="O184" i="7" s="1"/>
  <c r="Q184" i="7" s="1"/>
  <c r="S184" i="7" s="1"/>
  <c r="U184" i="7" s="1"/>
  <c r="V184" i="7" s="1"/>
  <c r="W184" i="7" s="1"/>
  <c r="X184" i="7" s="1"/>
  <c r="Z184" i="7" s="1"/>
  <c r="AB184" i="7" s="1"/>
  <c r="AC184" i="7" s="1"/>
  <c r="AD184" i="7" s="1"/>
  <c r="AE184" i="7" s="1"/>
  <c r="AF184" i="7" s="1"/>
  <c r="AG184" i="7" s="1"/>
  <c r="AH184" i="7" s="1"/>
  <c r="M183" i="7"/>
  <c r="O183" i="7" s="1"/>
  <c r="Q183" i="7" s="1"/>
  <c r="S183" i="7" s="1"/>
  <c r="U183" i="7" s="1"/>
  <c r="V183" i="7" s="1"/>
  <c r="W183" i="7" s="1"/>
  <c r="X183" i="7" s="1"/>
  <c r="Z183" i="7" s="1"/>
  <c r="AB183" i="7" s="1"/>
  <c r="AC183" i="7" s="1"/>
  <c r="AD183" i="7" s="1"/>
  <c r="AE183" i="7" s="1"/>
  <c r="M182" i="7"/>
  <c r="O182" i="7" s="1"/>
  <c r="Q182" i="7" s="1"/>
  <c r="S182" i="7" s="1"/>
  <c r="U182" i="7" s="1"/>
  <c r="V182" i="7" s="1"/>
  <c r="W182" i="7" s="1"/>
  <c r="X182" i="7" s="1"/>
  <c r="Z182" i="7" s="1"/>
  <c r="AB182" i="7" s="1"/>
  <c r="AC182" i="7" s="1"/>
  <c r="AD182" i="7" s="1"/>
  <c r="AE182" i="7" s="1"/>
  <c r="AF182" i="7" s="1"/>
  <c r="AG182" i="7" s="1"/>
  <c r="AH182" i="7" s="1"/>
  <c r="M181" i="7"/>
  <c r="O181" i="7" s="1"/>
  <c r="Q181" i="7" s="1"/>
  <c r="S181" i="7" s="1"/>
  <c r="U181" i="7" s="1"/>
  <c r="V181" i="7" s="1"/>
  <c r="W181" i="7" s="1"/>
  <c r="X181" i="7" s="1"/>
  <c r="Z181" i="7" s="1"/>
  <c r="AB181" i="7" s="1"/>
  <c r="AC181" i="7" s="1"/>
  <c r="AD181" i="7" s="1"/>
  <c r="AE181" i="7" s="1"/>
  <c r="AF181" i="7" s="1"/>
  <c r="AG181" i="7" s="1"/>
  <c r="AH181" i="7" s="1"/>
  <c r="M180" i="7"/>
  <c r="O180" i="7" s="1"/>
  <c r="Q180" i="7" s="1"/>
  <c r="S180" i="7" s="1"/>
  <c r="U180" i="7" s="1"/>
  <c r="V180" i="7" s="1"/>
  <c r="W180" i="7" s="1"/>
  <c r="X180" i="7" s="1"/>
  <c r="Z180" i="7" s="1"/>
  <c r="AB180" i="7" s="1"/>
  <c r="AC180" i="7" s="1"/>
  <c r="AD180" i="7" s="1"/>
  <c r="AE180" i="7" s="1"/>
  <c r="AF180" i="7" s="1"/>
  <c r="AG180" i="7" s="1"/>
  <c r="AH180" i="7" s="1"/>
  <c r="M179" i="7"/>
  <c r="O179" i="7" s="1"/>
  <c r="Q179" i="7" s="1"/>
  <c r="S179" i="7" s="1"/>
  <c r="U179" i="7" s="1"/>
  <c r="V179" i="7" s="1"/>
  <c r="W179" i="7" s="1"/>
  <c r="X179" i="7" s="1"/>
  <c r="Z179" i="7" s="1"/>
  <c r="AB179" i="7" s="1"/>
  <c r="AC179" i="7" s="1"/>
  <c r="AD179" i="7" s="1"/>
  <c r="AE179" i="7" s="1"/>
  <c r="AF179" i="7" s="1"/>
  <c r="AG179" i="7" s="1"/>
  <c r="AH179" i="7" s="1"/>
  <c r="M178" i="7"/>
  <c r="O178" i="7" s="1"/>
  <c r="Q178" i="7" s="1"/>
  <c r="S178" i="7" s="1"/>
  <c r="U178" i="7" s="1"/>
  <c r="V178" i="7" s="1"/>
  <c r="W178" i="7" s="1"/>
  <c r="X178" i="7" s="1"/>
  <c r="Z178" i="7" s="1"/>
  <c r="AB178" i="7" s="1"/>
  <c r="AC178" i="7" s="1"/>
  <c r="AD178" i="7" s="1"/>
  <c r="AE178" i="7" s="1"/>
  <c r="AF178" i="7" s="1"/>
  <c r="AG178" i="7" s="1"/>
  <c r="AH178" i="7" s="1"/>
  <c r="M177" i="7"/>
  <c r="O177" i="7" s="1"/>
  <c r="Q177" i="7" s="1"/>
  <c r="S177" i="7" s="1"/>
  <c r="U177" i="7" s="1"/>
  <c r="V177" i="7" s="1"/>
  <c r="W177" i="7" s="1"/>
  <c r="X177" i="7" s="1"/>
  <c r="Z177" i="7" s="1"/>
  <c r="AB177" i="7" s="1"/>
  <c r="AC177" i="7" s="1"/>
  <c r="AD177" i="7" s="1"/>
  <c r="AE177" i="7" s="1"/>
  <c r="AF177" i="7" s="1"/>
  <c r="AG177" i="7" s="1"/>
  <c r="AH177" i="7" s="1"/>
  <c r="M176" i="7"/>
  <c r="O176" i="7" s="1"/>
  <c r="Q176" i="7" s="1"/>
  <c r="S176" i="7" s="1"/>
  <c r="U176" i="7" s="1"/>
  <c r="V176" i="7" s="1"/>
  <c r="W176" i="7" s="1"/>
  <c r="X176" i="7" s="1"/>
  <c r="Z176" i="7" s="1"/>
  <c r="AB176" i="7" s="1"/>
  <c r="AC176" i="7" s="1"/>
  <c r="AD176" i="7" s="1"/>
  <c r="AE176" i="7" s="1"/>
  <c r="AF176" i="7" s="1"/>
  <c r="AG176" i="7" s="1"/>
  <c r="AH176" i="7" s="1"/>
  <c r="M175" i="7"/>
  <c r="O175" i="7" s="1"/>
  <c r="Q175" i="7" s="1"/>
  <c r="S175" i="7" s="1"/>
  <c r="U175" i="7" s="1"/>
  <c r="V175" i="7" s="1"/>
  <c r="W175" i="7" s="1"/>
  <c r="X175" i="7" s="1"/>
  <c r="Z175" i="7" s="1"/>
  <c r="AB175" i="7" s="1"/>
  <c r="AC175" i="7" s="1"/>
  <c r="AD175" i="7" s="1"/>
  <c r="AE175" i="7" s="1"/>
  <c r="AF175" i="7" s="1"/>
  <c r="AG175" i="7" s="1"/>
  <c r="AH175" i="7" s="1"/>
  <c r="M174" i="7"/>
  <c r="O174" i="7" s="1"/>
  <c r="Q174" i="7" s="1"/>
  <c r="S174" i="7" s="1"/>
  <c r="U174" i="7" s="1"/>
  <c r="V174" i="7" s="1"/>
  <c r="W174" i="7" s="1"/>
  <c r="X174" i="7" s="1"/>
  <c r="Z174" i="7" s="1"/>
  <c r="AB174" i="7" s="1"/>
  <c r="AC174" i="7" s="1"/>
  <c r="AD174" i="7" s="1"/>
  <c r="AE174" i="7" s="1"/>
  <c r="AF174" i="7" s="1"/>
  <c r="AG174" i="7" s="1"/>
  <c r="AH174" i="7" s="1"/>
  <c r="M173" i="7"/>
  <c r="O173" i="7" s="1"/>
  <c r="Q173" i="7" s="1"/>
  <c r="S173" i="7" s="1"/>
  <c r="U173" i="7" s="1"/>
  <c r="V173" i="7" s="1"/>
  <c r="W173" i="7" s="1"/>
  <c r="X173" i="7" s="1"/>
  <c r="Z173" i="7" s="1"/>
  <c r="AB173" i="7" s="1"/>
  <c r="AC173" i="7" s="1"/>
  <c r="AD173" i="7" s="1"/>
  <c r="AE173" i="7" s="1"/>
  <c r="AF173" i="7" s="1"/>
  <c r="AG173" i="7" s="1"/>
  <c r="AH173" i="7" s="1"/>
  <c r="M172" i="7"/>
  <c r="O172" i="7" s="1"/>
  <c r="Q172" i="7" s="1"/>
  <c r="S172" i="7" s="1"/>
  <c r="U172" i="7" s="1"/>
  <c r="V172" i="7" s="1"/>
  <c r="W172" i="7" s="1"/>
  <c r="X172" i="7" s="1"/>
  <c r="Z172" i="7" s="1"/>
  <c r="AB172" i="7" s="1"/>
  <c r="AC172" i="7" s="1"/>
  <c r="AD172" i="7" s="1"/>
  <c r="AE172" i="7" s="1"/>
  <c r="AF172" i="7" s="1"/>
  <c r="AG172" i="7" s="1"/>
  <c r="AH172" i="7" s="1"/>
  <c r="M171" i="7"/>
  <c r="O171" i="7" s="1"/>
  <c r="Q171" i="7" s="1"/>
  <c r="S171" i="7" s="1"/>
  <c r="U171" i="7" s="1"/>
  <c r="V171" i="7" s="1"/>
  <c r="W171" i="7" s="1"/>
  <c r="X171" i="7" s="1"/>
  <c r="Z171" i="7" s="1"/>
  <c r="AB171" i="7" s="1"/>
  <c r="AC171" i="7" s="1"/>
  <c r="AD171" i="7" s="1"/>
  <c r="AE171" i="7" s="1"/>
  <c r="AF171" i="7" s="1"/>
  <c r="AG171" i="7" s="1"/>
  <c r="AH171" i="7" s="1"/>
  <c r="M170" i="7"/>
  <c r="O170" i="7" s="1"/>
  <c r="Q170" i="7" s="1"/>
  <c r="S170" i="7" s="1"/>
  <c r="U170" i="7" s="1"/>
  <c r="V170" i="7" s="1"/>
  <c r="W170" i="7" s="1"/>
  <c r="X170" i="7" s="1"/>
  <c r="Z170" i="7" s="1"/>
  <c r="AB170" i="7" s="1"/>
  <c r="AC170" i="7" s="1"/>
  <c r="AD170" i="7" s="1"/>
  <c r="AE170" i="7" s="1"/>
  <c r="AF170" i="7" s="1"/>
  <c r="AG170" i="7" s="1"/>
  <c r="AH170" i="7" s="1"/>
  <c r="M169" i="7"/>
  <c r="O169" i="7" s="1"/>
  <c r="Q169" i="7" s="1"/>
  <c r="S169" i="7" s="1"/>
  <c r="U169" i="7" s="1"/>
  <c r="V169" i="7" s="1"/>
  <c r="W169" i="7" s="1"/>
  <c r="X169" i="7" s="1"/>
  <c r="Z169" i="7" s="1"/>
  <c r="AB169" i="7" s="1"/>
  <c r="AC169" i="7" s="1"/>
  <c r="AD169" i="7" s="1"/>
  <c r="AE169" i="7" s="1"/>
  <c r="AF169" i="7" s="1"/>
  <c r="AG169" i="7" s="1"/>
  <c r="AH169" i="7" s="1"/>
  <c r="M168" i="7"/>
  <c r="O168" i="7" s="1"/>
  <c r="Q168" i="7" s="1"/>
  <c r="S168" i="7" s="1"/>
  <c r="U168" i="7" s="1"/>
  <c r="V168" i="7" s="1"/>
  <c r="W168" i="7" s="1"/>
  <c r="X168" i="7" s="1"/>
  <c r="Z168" i="7" s="1"/>
  <c r="AB168" i="7" s="1"/>
  <c r="AC168" i="7" s="1"/>
  <c r="AD168" i="7" s="1"/>
  <c r="AE168" i="7" s="1"/>
  <c r="AF168" i="7" s="1"/>
  <c r="AG168" i="7" s="1"/>
  <c r="AH168" i="7" s="1"/>
  <c r="M167" i="7"/>
  <c r="O167" i="7" s="1"/>
  <c r="Q167" i="7" s="1"/>
  <c r="S167" i="7" s="1"/>
  <c r="U167" i="7" s="1"/>
  <c r="V167" i="7" s="1"/>
  <c r="W167" i="7" s="1"/>
  <c r="X167" i="7" s="1"/>
  <c r="Z167" i="7" s="1"/>
  <c r="AB167" i="7" s="1"/>
  <c r="AC167" i="7" s="1"/>
  <c r="AD167" i="7" s="1"/>
  <c r="AE167" i="7" s="1"/>
  <c r="AF167" i="7" s="1"/>
  <c r="AG167" i="7" s="1"/>
  <c r="AH167" i="7" s="1"/>
  <c r="M166" i="7"/>
  <c r="O166" i="7" s="1"/>
  <c r="Q166" i="7" s="1"/>
  <c r="S166" i="7" s="1"/>
  <c r="U166" i="7" s="1"/>
  <c r="V166" i="7" s="1"/>
  <c r="W166" i="7" s="1"/>
  <c r="X166" i="7" s="1"/>
  <c r="Z166" i="7" s="1"/>
  <c r="AB166" i="7" s="1"/>
  <c r="AC166" i="7" s="1"/>
  <c r="AD166" i="7" s="1"/>
  <c r="AE166" i="7" s="1"/>
  <c r="AF166" i="7" s="1"/>
  <c r="AG166" i="7" s="1"/>
  <c r="AH166" i="7" s="1"/>
  <c r="M165" i="7"/>
  <c r="O165" i="7" s="1"/>
  <c r="Q165" i="7" s="1"/>
  <c r="S165" i="7" s="1"/>
  <c r="U165" i="7" s="1"/>
  <c r="V165" i="7" s="1"/>
  <c r="W165" i="7" s="1"/>
  <c r="X165" i="7" s="1"/>
  <c r="Z165" i="7" s="1"/>
  <c r="AB165" i="7" s="1"/>
  <c r="AC165" i="7" s="1"/>
  <c r="AD165" i="7" s="1"/>
  <c r="AE165" i="7" s="1"/>
  <c r="AF165" i="7" s="1"/>
  <c r="AG165" i="7" s="1"/>
  <c r="AH165" i="7" s="1"/>
  <c r="M164" i="7"/>
  <c r="O164" i="7" s="1"/>
  <c r="Q164" i="7" s="1"/>
  <c r="S164" i="7" s="1"/>
  <c r="U164" i="7" s="1"/>
  <c r="V164" i="7" s="1"/>
  <c r="W164" i="7" s="1"/>
  <c r="X164" i="7" s="1"/>
  <c r="Z164" i="7" s="1"/>
  <c r="AB164" i="7" s="1"/>
  <c r="AC164" i="7" s="1"/>
  <c r="AD164" i="7" s="1"/>
  <c r="AE164" i="7" s="1"/>
  <c r="AF164" i="7" s="1"/>
  <c r="AG164" i="7" s="1"/>
  <c r="AH164" i="7" s="1"/>
  <c r="M163" i="7"/>
  <c r="O163" i="7" s="1"/>
  <c r="Q163" i="7" s="1"/>
  <c r="S163" i="7" s="1"/>
  <c r="U163" i="7" s="1"/>
  <c r="V163" i="7" s="1"/>
  <c r="W163" i="7" s="1"/>
  <c r="X163" i="7" s="1"/>
  <c r="Z163" i="7" s="1"/>
  <c r="AB163" i="7" s="1"/>
  <c r="AC163" i="7" s="1"/>
  <c r="AD163" i="7" s="1"/>
  <c r="AE163" i="7" s="1"/>
  <c r="AF163" i="7" s="1"/>
  <c r="AG163" i="7" s="1"/>
  <c r="AH163" i="7" s="1"/>
  <c r="M162" i="7"/>
  <c r="O162" i="7" s="1"/>
  <c r="Q162" i="7" s="1"/>
  <c r="S162" i="7" s="1"/>
  <c r="U162" i="7" s="1"/>
  <c r="V162" i="7" s="1"/>
  <c r="W162" i="7" s="1"/>
  <c r="X162" i="7" s="1"/>
  <c r="Z162" i="7" s="1"/>
  <c r="AB162" i="7" s="1"/>
  <c r="AC162" i="7" s="1"/>
  <c r="AD162" i="7" s="1"/>
  <c r="AE162" i="7" s="1"/>
  <c r="AF162" i="7" s="1"/>
  <c r="AG162" i="7" s="1"/>
  <c r="AH162" i="7" s="1"/>
  <c r="M161" i="7"/>
  <c r="O161" i="7" s="1"/>
  <c r="Q161" i="7" s="1"/>
  <c r="S161" i="7" s="1"/>
  <c r="U161" i="7" s="1"/>
  <c r="V161" i="7" s="1"/>
  <c r="W161" i="7" s="1"/>
  <c r="X161" i="7" s="1"/>
  <c r="Z161" i="7" s="1"/>
  <c r="AB161" i="7" s="1"/>
  <c r="AC161" i="7" s="1"/>
  <c r="AD161" i="7" s="1"/>
  <c r="AE161" i="7" s="1"/>
  <c r="AF161" i="7" s="1"/>
  <c r="AG161" i="7" s="1"/>
  <c r="AH161" i="7" s="1"/>
  <c r="M160" i="7"/>
  <c r="O160" i="7" s="1"/>
  <c r="Q160" i="7" s="1"/>
  <c r="S160" i="7" s="1"/>
  <c r="U160" i="7" s="1"/>
  <c r="V160" i="7" s="1"/>
  <c r="W160" i="7" s="1"/>
  <c r="X160" i="7" s="1"/>
  <c r="Z160" i="7" s="1"/>
  <c r="AB160" i="7" s="1"/>
  <c r="AC160" i="7" s="1"/>
  <c r="AD160" i="7" s="1"/>
  <c r="AE160" i="7" s="1"/>
  <c r="AF160" i="7" s="1"/>
  <c r="AG160" i="7" s="1"/>
  <c r="AH160" i="7" s="1"/>
  <c r="M159" i="7"/>
  <c r="O159" i="7" s="1"/>
  <c r="Q159" i="7" s="1"/>
  <c r="S159" i="7" s="1"/>
  <c r="U159" i="7" s="1"/>
  <c r="V159" i="7" s="1"/>
  <c r="W159" i="7" s="1"/>
  <c r="X159" i="7" s="1"/>
  <c r="Z159" i="7" s="1"/>
  <c r="AB159" i="7" s="1"/>
  <c r="AC159" i="7" s="1"/>
  <c r="AD159" i="7" s="1"/>
  <c r="AE159" i="7" s="1"/>
  <c r="AF159" i="7" s="1"/>
  <c r="AG159" i="7" s="1"/>
  <c r="AH159" i="7" s="1"/>
  <c r="M158" i="7"/>
  <c r="O158" i="7" s="1"/>
  <c r="Q158" i="7" s="1"/>
  <c r="S158" i="7" s="1"/>
  <c r="U158" i="7" s="1"/>
  <c r="V158" i="7" s="1"/>
  <c r="W158" i="7" s="1"/>
  <c r="X158" i="7" s="1"/>
  <c r="Z158" i="7" s="1"/>
  <c r="AB158" i="7" s="1"/>
  <c r="AC158" i="7" s="1"/>
  <c r="AD158" i="7" s="1"/>
  <c r="AE158" i="7" s="1"/>
  <c r="AF158" i="7" s="1"/>
  <c r="AG158" i="7" s="1"/>
  <c r="AH158" i="7" s="1"/>
  <c r="M157" i="7"/>
  <c r="O157" i="7" s="1"/>
  <c r="Q157" i="7" s="1"/>
  <c r="S157" i="7" s="1"/>
  <c r="U157" i="7" s="1"/>
  <c r="V157" i="7" s="1"/>
  <c r="W157" i="7" s="1"/>
  <c r="X157" i="7" s="1"/>
  <c r="Z157" i="7" s="1"/>
  <c r="AB157" i="7" s="1"/>
  <c r="AC157" i="7" s="1"/>
  <c r="AD157" i="7" s="1"/>
  <c r="AE157" i="7" s="1"/>
  <c r="AF157" i="7" s="1"/>
  <c r="AG157" i="7" s="1"/>
  <c r="AH157" i="7" s="1"/>
  <c r="M156" i="7"/>
  <c r="O156" i="7" s="1"/>
  <c r="Q156" i="7" s="1"/>
  <c r="S156" i="7" s="1"/>
  <c r="U156" i="7" s="1"/>
  <c r="V156" i="7" s="1"/>
  <c r="W156" i="7" s="1"/>
  <c r="X156" i="7" s="1"/>
  <c r="Z156" i="7" s="1"/>
  <c r="AB156" i="7" s="1"/>
  <c r="AC156" i="7" s="1"/>
  <c r="AD156" i="7" s="1"/>
  <c r="AE156" i="7" s="1"/>
  <c r="AF156" i="7" s="1"/>
  <c r="AG156" i="7" s="1"/>
  <c r="AH156" i="7" s="1"/>
  <c r="M155" i="7"/>
  <c r="O155" i="7" s="1"/>
  <c r="Q155" i="7" s="1"/>
  <c r="S155" i="7" s="1"/>
  <c r="U155" i="7" s="1"/>
  <c r="V155" i="7" s="1"/>
  <c r="W155" i="7" s="1"/>
  <c r="X155" i="7" s="1"/>
  <c r="Z155" i="7" s="1"/>
  <c r="AB155" i="7" s="1"/>
  <c r="AC155" i="7" s="1"/>
  <c r="AD155" i="7" s="1"/>
  <c r="AE155" i="7" s="1"/>
  <c r="AF155" i="7" s="1"/>
  <c r="AG155" i="7" s="1"/>
  <c r="AH155" i="7" s="1"/>
  <c r="M154" i="7"/>
  <c r="O154" i="7" s="1"/>
  <c r="Q154" i="7" s="1"/>
  <c r="S154" i="7" s="1"/>
  <c r="U154" i="7" s="1"/>
  <c r="V154" i="7" s="1"/>
  <c r="W154" i="7" s="1"/>
  <c r="X154" i="7" s="1"/>
  <c r="Z154" i="7" s="1"/>
  <c r="AB154" i="7" s="1"/>
  <c r="AC154" i="7" s="1"/>
  <c r="AD154" i="7" s="1"/>
  <c r="AE154" i="7" s="1"/>
  <c r="AF154" i="7" s="1"/>
  <c r="AG154" i="7" s="1"/>
  <c r="AH154" i="7" s="1"/>
  <c r="M153" i="7"/>
  <c r="O153" i="7" s="1"/>
  <c r="Q153" i="7" s="1"/>
  <c r="S153" i="7" s="1"/>
  <c r="U153" i="7" s="1"/>
  <c r="V153" i="7" s="1"/>
  <c r="W153" i="7" s="1"/>
  <c r="X153" i="7" s="1"/>
  <c r="Z153" i="7" s="1"/>
  <c r="AB153" i="7" s="1"/>
  <c r="AC153" i="7" s="1"/>
  <c r="AD153" i="7" s="1"/>
  <c r="AE153" i="7" s="1"/>
  <c r="AF153" i="7" s="1"/>
  <c r="AG153" i="7" s="1"/>
  <c r="AH153" i="7" s="1"/>
  <c r="M152" i="7"/>
  <c r="O152" i="7" s="1"/>
  <c r="Q152" i="7" s="1"/>
  <c r="S152" i="7" s="1"/>
  <c r="U152" i="7" s="1"/>
  <c r="V152" i="7" s="1"/>
  <c r="W152" i="7" s="1"/>
  <c r="X152" i="7" s="1"/>
  <c r="Z152" i="7" s="1"/>
  <c r="AB152" i="7" s="1"/>
  <c r="AC152" i="7" s="1"/>
  <c r="AD152" i="7" s="1"/>
  <c r="AE152" i="7" s="1"/>
  <c r="AF152" i="7" s="1"/>
  <c r="AG152" i="7" s="1"/>
  <c r="AH152" i="7" s="1"/>
  <c r="M151" i="7"/>
  <c r="O151" i="7" s="1"/>
  <c r="Q151" i="7" s="1"/>
  <c r="S151" i="7" s="1"/>
  <c r="U151" i="7" s="1"/>
  <c r="V151" i="7" s="1"/>
  <c r="W151" i="7" s="1"/>
  <c r="X151" i="7" s="1"/>
  <c r="Z151" i="7" s="1"/>
  <c r="AB151" i="7" s="1"/>
  <c r="AC151" i="7" s="1"/>
  <c r="AD151" i="7" s="1"/>
  <c r="AE151" i="7" s="1"/>
  <c r="AF151" i="7" s="1"/>
  <c r="AG151" i="7" s="1"/>
  <c r="AH151" i="7" s="1"/>
  <c r="M150" i="7"/>
  <c r="O150" i="7" s="1"/>
  <c r="Q150" i="7" s="1"/>
  <c r="S150" i="7" s="1"/>
  <c r="U150" i="7" s="1"/>
  <c r="V150" i="7" s="1"/>
  <c r="W150" i="7" s="1"/>
  <c r="X150" i="7" s="1"/>
  <c r="Z150" i="7" s="1"/>
  <c r="AB150" i="7" s="1"/>
  <c r="AC150" i="7" s="1"/>
  <c r="AD150" i="7" s="1"/>
  <c r="AE150" i="7" s="1"/>
  <c r="AF150" i="7" s="1"/>
  <c r="AG150" i="7" s="1"/>
  <c r="AH150" i="7" s="1"/>
  <c r="M149" i="7"/>
  <c r="O149" i="7" s="1"/>
  <c r="Q149" i="7" s="1"/>
  <c r="S149" i="7" s="1"/>
  <c r="U149" i="7" s="1"/>
  <c r="V149" i="7" s="1"/>
  <c r="W149" i="7" s="1"/>
  <c r="X149" i="7" s="1"/>
  <c r="Z149" i="7" s="1"/>
  <c r="AB149" i="7" s="1"/>
  <c r="AC149" i="7" s="1"/>
  <c r="AD149" i="7" s="1"/>
  <c r="AE149" i="7" s="1"/>
  <c r="AF149" i="7" s="1"/>
  <c r="AG149" i="7" s="1"/>
  <c r="AH149" i="7" s="1"/>
  <c r="M148" i="7"/>
  <c r="O148" i="7" s="1"/>
  <c r="Q148" i="7" s="1"/>
  <c r="S148" i="7" s="1"/>
  <c r="U148" i="7" s="1"/>
  <c r="V148" i="7" s="1"/>
  <c r="W148" i="7" s="1"/>
  <c r="X148" i="7" s="1"/>
  <c r="Z148" i="7" s="1"/>
  <c r="AB148" i="7" s="1"/>
  <c r="AC148" i="7" s="1"/>
  <c r="AD148" i="7" s="1"/>
  <c r="AE148" i="7" s="1"/>
  <c r="AF148" i="7" s="1"/>
  <c r="AG148" i="7" s="1"/>
  <c r="AH148" i="7" s="1"/>
  <c r="M147" i="7"/>
  <c r="O147" i="7" s="1"/>
  <c r="Q147" i="7" s="1"/>
  <c r="S147" i="7" s="1"/>
  <c r="U147" i="7" s="1"/>
  <c r="V147" i="7" s="1"/>
  <c r="W147" i="7" s="1"/>
  <c r="X147" i="7" s="1"/>
  <c r="Z147" i="7" s="1"/>
  <c r="AB147" i="7" s="1"/>
  <c r="AC147" i="7" s="1"/>
  <c r="AD147" i="7" s="1"/>
  <c r="AE147" i="7" s="1"/>
  <c r="AF147" i="7" s="1"/>
  <c r="AG147" i="7" s="1"/>
  <c r="AH147" i="7" s="1"/>
  <c r="M146" i="7"/>
  <c r="O146" i="7" s="1"/>
  <c r="Q146" i="7" s="1"/>
  <c r="S146" i="7" s="1"/>
  <c r="U146" i="7" s="1"/>
  <c r="V146" i="7" s="1"/>
  <c r="W146" i="7" s="1"/>
  <c r="X146" i="7" s="1"/>
  <c r="Z146" i="7" s="1"/>
  <c r="AB146" i="7" s="1"/>
  <c r="AC146" i="7" s="1"/>
  <c r="AD146" i="7" s="1"/>
  <c r="AE146" i="7" s="1"/>
  <c r="AF146" i="7" s="1"/>
  <c r="AG146" i="7" s="1"/>
  <c r="AH146" i="7" s="1"/>
  <c r="M145" i="7"/>
  <c r="O145" i="7" s="1"/>
  <c r="Q145" i="7" s="1"/>
  <c r="S145" i="7" s="1"/>
  <c r="U145" i="7" s="1"/>
  <c r="V145" i="7" s="1"/>
  <c r="W145" i="7" s="1"/>
  <c r="X145" i="7" s="1"/>
  <c r="Z145" i="7" s="1"/>
  <c r="AB145" i="7" s="1"/>
  <c r="AC145" i="7" s="1"/>
  <c r="AD145" i="7" s="1"/>
  <c r="AE145" i="7" s="1"/>
  <c r="AF145" i="7" s="1"/>
  <c r="AG145" i="7" s="1"/>
  <c r="AH145" i="7" s="1"/>
  <c r="M144" i="7"/>
  <c r="O144" i="7" s="1"/>
  <c r="Q144" i="7" s="1"/>
  <c r="S144" i="7" s="1"/>
  <c r="U144" i="7" s="1"/>
  <c r="V144" i="7" s="1"/>
  <c r="W144" i="7" s="1"/>
  <c r="X144" i="7" s="1"/>
  <c r="Z144" i="7" s="1"/>
  <c r="AB144" i="7" s="1"/>
  <c r="AC144" i="7" s="1"/>
  <c r="AD144" i="7" s="1"/>
  <c r="AE144" i="7" s="1"/>
  <c r="AF144" i="7" s="1"/>
  <c r="AG144" i="7" s="1"/>
  <c r="AH144" i="7" s="1"/>
  <c r="M143" i="7"/>
  <c r="O143" i="7" s="1"/>
  <c r="Q143" i="7" s="1"/>
  <c r="S143" i="7" s="1"/>
  <c r="U143" i="7" s="1"/>
  <c r="V143" i="7" s="1"/>
  <c r="W143" i="7" s="1"/>
  <c r="X143" i="7" s="1"/>
  <c r="Z143" i="7" s="1"/>
  <c r="AB143" i="7" s="1"/>
  <c r="AC143" i="7" s="1"/>
  <c r="AD143" i="7" s="1"/>
  <c r="AE143" i="7" s="1"/>
  <c r="AF143" i="7" s="1"/>
  <c r="AG143" i="7" s="1"/>
  <c r="AH143" i="7" s="1"/>
  <c r="M142" i="7"/>
  <c r="O142" i="7" s="1"/>
  <c r="Q142" i="7" s="1"/>
  <c r="S142" i="7" s="1"/>
  <c r="U142" i="7" s="1"/>
  <c r="V142" i="7" s="1"/>
  <c r="W142" i="7" s="1"/>
  <c r="X142" i="7" s="1"/>
  <c r="Z142" i="7" s="1"/>
  <c r="AB142" i="7" s="1"/>
  <c r="AC142" i="7" s="1"/>
  <c r="AD142" i="7" s="1"/>
  <c r="AE142" i="7" s="1"/>
  <c r="AF142" i="7" s="1"/>
  <c r="AG142" i="7" s="1"/>
  <c r="AH142" i="7" s="1"/>
  <c r="M141" i="7"/>
  <c r="O141" i="7" s="1"/>
  <c r="Q141" i="7" s="1"/>
  <c r="S141" i="7" s="1"/>
  <c r="U141" i="7" s="1"/>
  <c r="V141" i="7" s="1"/>
  <c r="W141" i="7" s="1"/>
  <c r="X141" i="7" s="1"/>
  <c r="Z141" i="7" s="1"/>
  <c r="AB141" i="7" s="1"/>
  <c r="AC141" i="7" s="1"/>
  <c r="AD141" i="7" s="1"/>
  <c r="AE141" i="7" s="1"/>
  <c r="AF141" i="7" s="1"/>
  <c r="AG141" i="7" s="1"/>
  <c r="AH141" i="7" s="1"/>
  <c r="M140" i="7"/>
  <c r="O140" i="7" s="1"/>
  <c r="Q140" i="7" s="1"/>
  <c r="S140" i="7" s="1"/>
  <c r="U140" i="7" s="1"/>
  <c r="V140" i="7" s="1"/>
  <c r="W140" i="7" s="1"/>
  <c r="X140" i="7" s="1"/>
  <c r="Z140" i="7" s="1"/>
  <c r="AB140" i="7" s="1"/>
  <c r="AC140" i="7" s="1"/>
  <c r="AD140" i="7" s="1"/>
  <c r="AE140" i="7" s="1"/>
  <c r="AF140" i="7" s="1"/>
  <c r="AG140" i="7" s="1"/>
  <c r="AH140" i="7" s="1"/>
  <c r="M139" i="7"/>
  <c r="O139" i="7" s="1"/>
  <c r="Q139" i="7" s="1"/>
  <c r="S139" i="7" s="1"/>
  <c r="U139" i="7" s="1"/>
  <c r="V139" i="7" s="1"/>
  <c r="W139" i="7" s="1"/>
  <c r="X139" i="7" s="1"/>
  <c r="Z139" i="7" s="1"/>
  <c r="AB139" i="7" s="1"/>
  <c r="AC139" i="7" s="1"/>
  <c r="AD139" i="7" s="1"/>
  <c r="AE139" i="7" s="1"/>
  <c r="AF139" i="7" s="1"/>
  <c r="AG139" i="7" s="1"/>
  <c r="AH139" i="7" s="1"/>
  <c r="M138" i="7"/>
  <c r="O138" i="7" s="1"/>
  <c r="Q138" i="7" s="1"/>
  <c r="S138" i="7" s="1"/>
  <c r="U138" i="7" s="1"/>
  <c r="V138" i="7" s="1"/>
  <c r="W138" i="7" s="1"/>
  <c r="X138" i="7" s="1"/>
  <c r="Z138" i="7" s="1"/>
  <c r="AB138" i="7" s="1"/>
  <c r="AC138" i="7" s="1"/>
  <c r="AD138" i="7" s="1"/>
  <c r="AE138" i="7" s="1"/>
  <c r="AF138" i="7" s="1"/>
  <c r="AG138" i="7" s="1"/>
  <c r="AH138" i="7" s="1"/>
  <c r="M137" i="7"/>
  <c r="O137" i="7" s="1"/>
  <c r="Q137" i="7" s="1"/>
  <c r="S137" i="7" s="1"/>
  <c r="U137" i="7" s="1"/>
  <c r="V137" i="7" s="1"/>
  <c r="W137" i="7" s="1"/>
  <c r="X137" i="7" s="1"/>
  <c r="Z137" i="7" s="1"/>
  <c r="AB137" i="7" s="1"/>
  <c r="AC137" i="7" s="1"/>
  <c r="AD137" i="7" s="1"/>
  <c r="AE137" i="7" s="1"/>
  <c r="AF137" i="7" s="1"/>
  <c r="AG137" i="7" s="1"/>
  <c r="AH137" i="7" s="1"/>
  <c r="M136" i="7"/>
  <c r="O136" i="7" s="1"/>
  <c r="Q136" i="7" s="1"/>
  <c r="S136" i="7" s="1"/>
  <c r="U136" i="7" s="1"/>
  <c r="V136" i="7" s="1"/>
  <c r="W136" i="7" s="1"/>
  <c r="X136" i="7" s="1"/>
  <c r="Z136" i="7" s="1"/>
  <c r="AB136" i="7" s="1"/>
  <c r="AC136" i="7" s="1"/>
  <c r="AD136" i="7" s="1"/>
  <c r="AE136" i="7" s="1"/>
  <c r="AF136" i="7" s="1"/>
  <c r="AG136" i="7" s="1"/>
  <c r="AH136" i="7" s="1"/>
  <c r="M135" i="7"/>
  <c r="O135" i="7" s="1"/>
  <c r="Q135" i="7" s="1"/>
  <c r="S135" i="7" s="1"/>
  <c r="U135" i="7" s="1"/>
  <c r="V135" i="7" s="1"/>
  <c r="W135" i="7" s="1"/>
  <c r="X135" i="7" s="1"/>
  <c r="Z135" i="7" s="1"/>
  <c r="AB135" i="7" s="1"/>
  <c r="AC135" i="7" s="1"/>
  <c r="AD135" i="7" s="1"/>
  <c r="AE135" i="7" s="1"/>
  <c r="AF135" i="7" s="1"/>
  <c r="AG135" i="7" s="1"/>
  <c r="AH135" i="7" s="1"/>
  <c r="M134" i="7"/>
  <c r="O134" i="7" s="1"/>
  <c r="Q134" i="7" s="1"/>
  <c r="S134" i="7" s="1"/>
  <c r="U134" i="7" s="1"/>
  <c r="V134" i="7" s="1"/>
  <c r="W134" i="7" s="1"/>
  <c r="X134" i="7" s="1"/>
  <c r="Z134" i="7" s="1"/>
  <c r="AB134" i="7" s="1"/>
  <c r="AC134" i="7" s="1"/>
  <c r="AD134" i="7" s="1"/>
  <c r="AE134" i="7" s="1"/>
  <c r="AF134" i="7" s="1"/>
  <c r="AG134" i="7" s="1"/>
  <c r="AH134" i="7" s="1"/>
  <c r="M133" i="7"/>
  <c r="O133" i="7" s="1"/>
  <c r="Q133" i="7" s="1"/>
  <c r="S133" i="7" s="1"/>
  <c r="U133" i="7" s="1"/>
  <c r="V133" i="7" s="1"/>
  <c r="W133" i="7" s="1"/>
  <c r="X133" i="7" s="1"/>
  <c r="Z133" i="7" s="1"/>
  <c r="AB133" i="7" s="1"/>
  <c r="AC133" i="7" s="1"/>
  <c r="AD133" i="7" s="1"/>
  <c r="AE133" i="7" s="1"/>
  <c r="AF133" i="7" s="1"/>
  <c r="AG133" i="7" s="1"/>
  <c r="AH133" i="7" s="1"/>
  <c r="M132" i="7"/>
  <c r="O132" i="7" s="1"/>
  <c r="Q132" i="7" s="1"/>
  <c r="S132" i="7" s="1"/>
  <c r="U132" i="7" s="1"/>
  <c r="V132" i="7" s="1"/>
  <c r="W132" i="7" s="1"/>
  <c r="X132" i="7" s="1"/>
  <c r="Z132" i="7" s="1"/>
  <c r="AB132" i="7" s="1"/>
  <c r="AC132" i="7" s="1"/>
  <c r="AD132" i="7" s="1"/>
  <c r="AE132" i="7" s="1"/>
  <c r="AF132" i="7" s="1"/>
  <c r="AG132" i="7" s="1"/>
  <c r="AH132" i="7" s="1"/>
  <c r="M131" i="7"/>
  <c r="O131" i="7" s="1"/>
  <c r="Q131" i="7" s="1"/>
  <c r="S131" i="7" s="1"/>
  <c r="U131" i="7" s="1"/>
  <c r="V131" i="7" s="1"/>
  <c r="W131" i="7" s="1"/>
  <c r="X131" i="7" s="1"/>
  <c r="Z131" i="7" s="1"/>
  <c r="AB131" i="7" s="1"/>
  <c r="AC131" i="7" s="1"/>
  <c r="AD131" i="7" s="1"/>
  <c r="AE131" i="7" s="1"/>
  <c r="AF131" i="7" s="1"/>
  <c r="AG131" i="7" s="1"/>
  <c r="AH131" i="7" s="1"/>
  <c r="M130" i="7"/>
  <c r="O130" i="7" s="1"/>
  <c r="Q130" i="7" s="1"/>
  <c r="S130" i="7" s="1"/>
  <c r="U130" i="7" s="1"/>
  <c r="V130" i="7" s="1"/>
  <c r="W130" i="7" s="1"/>
  <c r="X130" i="7" s="1"/>
  <c r="Z130" i="7" s="1"/>
  <c r="AB130" i="7" s="1"/>
  <c r="AC130" i="7" s="1"/>
  <c r="AD130" i="7" s="1"/>
  <c r="AE130" i="7" s="1"/>
  <c r="AF130" i="7" s="1"/>
  <c r="AG130" i="7" s="1"/>
  <c r="AH130" i="7" s="1"/>
  <c r="M129" i="7"/>
  <c r="O129" i="7" s="1"/>
  <c r="Q129" i="7" s="1"/>
  <c r="S129" i="7" s="1"/>
  <c r="U129" i="7" s="1"/>
  <c r="V129" i="7" s="1"/>
  <c r="W129" i="7" s="1"/>
  <c r="X129" i="7" s="1"/>
  <c r="Z129" i="7" s="1"/>
  <c r="AB129" i="7" s="1"/>
  <c r="AC129" i="7" s="1"/>
  <c r="AD129" i="7" s="1"/>
  <c r="AE129" i="7" s="1"/>
  <c r="AF129" i="7" s="1"/>
  <c r="AG129" i="7" s="1"/>
  <c r="AH129" i="7" s="1"/>
  <c r="M128" i="7"/>
  <c r="O128" i="7" s="1"/>
  <c r="Q128" i="7" s="1"/>
  <c r="S128" i="7" s="1"/>
  <c r="U128" i="7" s="1"/>
  <c r="V128" i="7" s="1"/>
  <c r="W128" i="7" s="1"/>
  <c r="X128" i="7" s="1"/>
  <c r="Z128" i="7" s="1"/>
  <c r="AB128" i="7" s="1"/>
  <c r="AC128" i="7" s="1"/>
  <c r="AD128" i="7" s="1"/>
  <c r="AE128" i="7" s="1"/>
  <c r="AF128" i="7" s="1"/>
  <c r="AG128" i="7" s="1"/>
  <c r="AH128" i="7" s="1"/>
  <c r="M127" i="7"/>
  <c r="O127" i="7" s="1"/>
  <c r="Q127" i="7" s="1"/>
  <c r="S127" i="7" s="1"/>
  <c r="U127" i="7" s="1"/>
  <c r="V127" i="7" s="1"/>
  <c r="W127" i="7" s="1"/>
  <c r="X127" i="7" s="1"/>
  <c r="Z127" i="7" s="1"/>
  <c r="AB127" i="7" s="1"/>
  <c r="AC127" i="7" s="1"/>
  <c r="AD127" i="7" s="1"/>
  <c r="AE127" i="7" s="1"/>
  <c r="AF127" i="7" s="1"/>
  <c r="AG127" i="7" s="1"/>
  <c r="AH127" i="7" s="1"/>
  <c r="M126" i="7"/>
  <c r="O126" i="7" s="1"/>
  <c r="Q126" i="7" s="1"/>
  <c r="S126" i="7" s="1"/>
  <c r="U126" i="7" s="1"/>
  <c r="V126" i="7" s="1"/>
  <c r="W126" i="7" s="1"/>
  <c r="X126" i="7" s="1"/>
  <c r="Z126" i="7" s="1"/>
  <c r="AB126" i="7" s="1"/>
  <c r="AC126" i="7" s="1"/>
  <c r="AD126" i="7" s="1"/>
  <c r="AE126" i="7" s="1"/>
  <c r="AF126" i="7" s="1"/>
  <c r="AG126" i="7" s="1"/>
  <c r="AH126" i="7" s="1"/>
  <c r="M125" i="7"/>
  <c r="O125" i="7" s="1"/>
  <c r="Q125" i="7" s="1"/>
  <c r="S125" i="7" s="1"/>
  <c r="U125" i="7" s="1"/>
  <c r="V125" i="7" s="1"/>
  <c r="W125" i="7" s="1"/>
  <c r="X125" i="7" s="1"/>
  <c r="Z125" i="7" s="1"/>
  <c r="AB125" i="7" s="1"/>
  <c r="AC125" i="7" s="1"/>
  <c r="AD125" i="7" s="1"/>
  <c r="AE125" i="7" s="1"/>
  <c r="AF125" i="7" s="1"/>
  <c r="AG125" i="7" s="1"/>
  <c r="AH125" i="7" s="1"/>
  <c r="M124" i="7"/>
  <c r="O124" i="7" s="1"/>
  <c r="Q124" i="7" s="1"/>
  <c r="S124" i="7" s="1"/>
  <c r="U124" i="7" s="1"/>
  <c r="V124" i="7" s="1"/>
  <c r="W124" i="7" s="1"/>
  <c r="X124" i="7" s="1"/>
  <c r="Z124" i="7" s="1"/>
  <c r="AB124" i="7" s="1"/>
  <c r="AC124" i="7" s="1"/>
  <c r="AD124" i="7" s="1"/>
  <c r="AE124" i="7" s="1"/>
  <c r="AF124" i="7" s="1"/>
  <c r="AG124" i="7" s="1"/>
  <c r="AH124" i="7" s="1"/>
  <c r="M123" i="7"/>
  <c r="O123" i="7" s="1"/>
  <c r="Q123" i="7" s="1"/>
  <c r="S123" i="7" s="1"/>
  <c r="U123" i="7" s="1"/>
  <c r="V123" i="7" s="1"/>
  <c r="W123" i="7" s="1"/>
  <c r="X123" i="7" s="1"/>
  <c r="Z123" i="7" s="1"/>
  <c r="AB123" i="7" s="1"/>
  <c r="AC123" i="7" s="1"/>
  <c r="AD123" i="7" s="1"/>
  <c r="AE123" i="7" s="1"/>
  <c r="AF123" i="7" s="1"/>
  <c r="AG123" i="7" s="1"/>
  <c r="AH123" i="7" s="1"/>
  <c r="M122" i="7"/>
  <c r="O122" i="7" s="1"/>
  <c r="Q122" i="7" s="1"/>
  <c r="S122" i="7" s="1"/>
  <c r="U122" i="7" s="1"/>
  <c r="V122" i="7" s="1"/>
  <c r="W122" i="7" s="1"/>
  <c r="X122" i="7" s="1"/>
  <c r="Z122" i="7" s="1"/>
  <c r="AB122" i="7" s="1"/>
  <c r="AC122" i="7" s="1"/>
  <c r="AD122" i="7" s="1"/>
  <c r="AE122" i="7" s="1"/>
  <c r="AF122" i="7" s="1"/>
  <c r="AG122" i="7" s="1"/>
  <c r="AH122" i="7" s="1"/>
  <c r="M121" i="7"/>
  <c r="O121" i="7" s="1"/>
  <c r="Q121" i="7" s="1"/>
  <c r="S121" i="7" s="1"/>
  <c r="U121" i="7" s="1"/>
  <c r="V121" i="7" s="1"/>
  <c r="W121" i="7" s="1"/>
  <c r="X121" i="7" s="1"/>
  <c r="Z121" i="7" s="1"/>
  <c r="AB121" i="7" s="1"/>
  <c r="AC121" i="7" s="1"/>
  <c r="AD121" i="7" s="1"/>
  <c r="AE121" i="7" s="1"/>
  <c r="AF121" i="7" s="1"/>
  <c r="AG121" i="7" s="1"/>
  <c r="AH121" i="7" s="1"/>
  <c r="M120" i="7"/>
  <c r="O120" i="7" s="1"/>
  <c r="Q120" i="7" s="1"/>
  <c r="S120" i="7" s="1"/>
  <c r="U120" i="7" s="1"/>
  <c r="V120" i="7" s="1"/>
  <c r="W120" i="7" s="1"/>
  <c r="X120" i="7" s="1"/>
  <c r="Z120" i="7" s="1"/>
  <c r="AB120" i="7" s="1"/>
  <c r="AC120" i="7" s="1"/>
  <c r="AD120" i="7" s="1"/>
  <c r="AE120" i="7" s="1"/>
  <c r="AF120" i="7" s="1"/>
  <c r="AG120" i="7" s="1"/>
  <c r="AH120" i="7" s="1"/>
  <c r="M119" i="7"/>
  <c r="O119" i="7" s="1"/>
  <c r="Q119" i="7" s="1"/>
  <c r="S119" i="7" s="1"/>
  <c r="U119" i="7" s="1"/>
  <c r="V119" i="7" s="1"/>
  <c r="W119" i="7" s="1"/>
  <c r="X119" i="7" s="1"/>
  <c r="Z119" i="7" s="1"/>
  <c r="AB119" i="7" s="1"/>
  <c r="AC119" i="7" s="1"/>
  <c r="AD119" i="7" s="1"/>
  <c r="AE119" i="7" s="1"/>
  <c r="AF119" i="7" s="1"/>
  <c r="AG119" i="7" s="1"/>
  <c r="AH119" i="7" s="1"/>
  <c r="M118" i="7"/>
  <c r="O118" i="7" s="1"/>
  <c r="Q118" i="7" s="1"/>
  <c r="S118" i="7" s="1"/>
  <c r="U118" i="7" s="1"/>
  <c r="V118" i="7" s="1"/>
  <c r="W118" i="7" s="1"/>
  <c r="X118" i="7" s="1"/>
  <c r="Z118" i="7" s="1"/>
  <c r="AB118" i="7" s="1"/>
  <c r="AC118" i="7" s="1"/>
  <c r="AD118" i="7" s="1"/>
  <c r="AE118" i="7" s="1"/>
  <c r="AF118" i="7" s="1"/>
  <c r="AG118" i="7" s="1"/>
  <c r="AH118" i="7" s="1"/>
  <c r="M117" i="7"/>
  <c r="O117" i="7" s="1"/>
  <c r="Q117" i="7" s="1"/>
  <c r="S117" i="7" s="1"/>
  <c r="U117" i="7" s="1"/>
  <c r="V117" i="7" s="1"/>
  <c r="W117" i="7" s="1"/>
  <c r="X117" i="7" s="1"/>
  <c r="Z117" i="7" s="1"/>
  <c r="AB117" i="7" s="1"/>
  <c r="AC117" i="7" s="1"/>
  <c r="AD117" i="7" s="1"/>
  <c r="AE117" i="7" s="1"/>
  <c r="AF117" i="7" s="1"/>
  <c r="AG117" i="7" s="1"/>
  <c r="AH117" i="7" s="1"/>
  <c r="M116" i="7"/>
  <c r="O116" i="7" s="1"/>
  <c r="Q116" i="7" s="1"/>
  <c r="S116" i="7" s="1"/>
  <c r="U116" i="7" s="1"/>
  <c r="V116" i="7" s="1"/>
  <c r="W116" i="7" s="1"/>
  <c r="X116" i="7" s="1"/>
  <c r="Z116" i="7" s="1"/>
  <c r="AB116" i="7" s="1"/>
  <c r="AC116" i="7" s="1"/>
  <c r="AD116" i="7" s="1"/>
  <c r="AE116" i="7" s="1"/>
  <c r="AF116" i="7" s="1"/>
  <c r="AG116" i="7" s="1"/>
  <c r="AH116" i="7" s="1"/>
  <c r="M115" i="7"/>
  <c r="O115" i="7" s="1"/>
  <c r="Q115" i="7" s="1"/>
  <c r="S115" i="7" s="1"/>
  <c r="U115" i="7" s="1"/>
  <c r="V115" i="7" s="1"/>
  <c r="W115" i="7" s="1"/>
  <c r="X115" i="7" s="1"/>
  <c r="Z115" i="7" s="1"/>
  <c r="AB115" i="7" s="1"/>
  <c r="AC115" i="7" s="1"/>
  <c r="AD115" i="7" s="1"/>
  <c r="AE115" i="7" s="1"/>
  <c r="AF115" i="7" s="1"/>
  <c r="AG115" i="7" s="1"/>
  <c r="AH115" i="7" s="1"/>
  <c r="M114" i="7"/>
  <c r="O114" i="7" s="1"/>
  <c r="Q114" i="7" s="1"/>
  <c r="S114" i="7" s="1"/>
  <c r="U114" i="7" s="1"/>
  <c r="V114" i="7" s="1"/>
  <c r="W114" i="7" s="1"/>
  <c r="X114" i="7" s="1"/>
  <c r="Z114" i="7" s="1"/>
  <c r="AB114" i="7" s="1"/>
  <c r="AC114" i="7" s="1"/>
  <c r="AD114" i="7" s="1"/>
  <c r="AE114" i="7" s="1"/>
  <c r="AF114" i="7" s="1"/>
  <c r="AG114" i="7" s="1"/>
  <c r="AH114" i="7" s="1"/>
  <c r="M113" i="7"/>
  <c r="O113" i="7" s="1"/>
  <c r="Q113" i="7" s="1"/>
  <c r="S113" i="7" s="1"/>
  <c r="U113" i="7" s="1"/>
  <c r="V113" i="7" s="1"/>
  <c r="W113" i="7" s="1"/>
  <c r="X113" i="7" s="1"/>
  <c r="Z113" i="7" s="1"/>
  <c r="AB113" i="7" s="1"/>
  <c r="AC113" i="7" s="1"/>
  <c r="AD113" i="7" s="1"/>
  <c r="AE113" i="7" s="1"/>
  <c r="AF113" i="7" s="1"/>
  <c r="AG113" i="7" s="1"/>
  <c r="AH113" i="7" s="1"/>
  <c r="M112" i="7"/>
  <c r="O112" i="7" s="1"/>
  <c r="Q112" i="7" s="1"/>
  <c r="S112" i="7" s="1"/>
  <c r="U112" i="7" s="1"/>
  <c r="V112" i="7" s="1"/>
  <c r="W112" i="7" s="1"/>
  <c r="X112" i="7" s="1"/>
  <c r="Z112" i="7" s="1"/>
  <c r="AB112" i="7" s="1"/>
  <c r="AC112" i="7" s="1"/>
  <c r="AD112" i="7" s="1"/>
  <c r="AE112" i="7" s="1"/>
  <c r="AF112" i="7" s="1"/>
  <c r="AG112" i="7" s="1"/>
  <c r="AH112" i="7" s="1"/>
  <c r="M111" i="7"/>
  <c r="O111" i="7" s="1"/>
  <c r="Q111" i="7" s="1"/>
  <c r="S111" i="7" s="1"/>
  <c r="U111" i="7" s="1"/>
  <c r="V111" i="7" s="1"/>
  <c r="W111" i="7" s="1"/>
  <c r="X111" i="7" s="1"/>
  <c r="Z111" i="7" s="1"/>
  <c r="AB111" i="7" s="1"/>
  <c r="AC111" i="7" s="1"/>
  <c r="AD111" i="7" s="1"/>
  <c r="AE111" i="7" s="1"/>
  <c r="AF111" i="7" s="1"/>
  <c r="AG111" i="7" s="1"/>
  <c r="AH111" i="7" s="1"/>
  <c r="M110" i="7"/>
  <c r="O110" i="7" s="1"/>
  <c r="Q110" i="7" s="1"/>
  <c r="S110" i="7" s="1"/>
  <c r="U110" i="7" s="1"/>
  <c r="V110" i="7" s="1"/>
  <c r="W110" i="7" s="1"/>
  <c r="X110" i="7" s="1"/>
  <c r="Z110" i="7" s="1"/>
  <c r="AB110" i="7" s="1"/>
  <c r="AC110" i="7" s="1"/>
  <c r="AD110" i="7" s="1"/>
  <c r="AE110" i="7" s="1"/>
  <c r="AF110" i="7" s="1"/>
  <c r="AG110" i="7" s="1"/>
  <c r="AH110" i="7" s="1"/>
  <c r="M109" i="7"/>
  <c r="O109" i="7" s="1"/>
  <c r="Q109" i="7" s="1"/>
  <c r="S109" i="7" s="1"/>
  <c r="U109" i="7" s="1"/>
  <c r="V109" i="7" s="1"/>
  <c r="W109" i="7" s="1"/>
  <c r="X109" i="7" s="1"/>
  <c r="Z109" i="7" s="1"/>
  <c r="AB109" i="7" s="1"/>
  <c r="AC109" i="7" s="1"/>
  <c r="AD109" i="7" s="1"/>
  <c r="AE109" i="7" s="1"/>
  <c r="AF109" i="7" s="1"/>
  <c r="AG109" i="7" s="1"/>
  <c r="AH109" i="7" s="1"/>
  <c r="M108" i="7"/>
  <c r="O108" i="7" s="1"/>
  <c r="Q108" i="7" s="1"/>
  <c r="S108" i="7" s="1"/>
  <c r="U108" i="7" s="1"/>
  <c r="V108" i="7" s="1"/>
  <c r="W108" i="7" s="1"/>
  <c r="X108" i="7" s="1"/>
  <c r="Z108" i="7" s="1"/>
  <c r="AB108" i="7" s="1"/>
  <c r="AC108" i="7" s="1"/>
  <c r="AD108" i="7" s="1"/>
  <c r="AE108" i="7" s="1"/>
  <c r="AF108" i="7" s="1"/>
  <c r="AG108" i="7" s="1"/>
  <c r="AH108" i="7" s="1"/>
  <c r="M107" i="7"/>
  <c r="O107" i="7" s="1"/>
  <c r="Q107" i="7" s="1"/>
  <c r="S107" i="7" s="1"/>
  <c r="U107" i="7" s="1"/>
  <c r="V107" i="7" s="1"/>
  <c r="W107" i="7" s="1"/>
  <c r="X107" i="7" s="1"/>
  <c r="Z107" i="7" s="1"/>
  <c r="AB107" i="7" s="1"/>
  <c r="AC107" i="7" s="1"/>
  <c r="AD107" i="7" s="1"/>
  <c r="AE107" i="7" s="1"/>
  <c r="AF107" i="7" s="1"/>
  <c r="AG107" i="7" s="1"/>
  <c r="AH107" i="7" s="1"/>
  <c r="M106" i="7"/>
  <c r="O106" i="7" s="1"/>
  <c r="Q106" i="7" s="1"/>
  <c r="S106" i="7" s="1"/>
  <c r="U106" i="7" s="1"/>
  <c r="V106" i="7" s="1"/>
  <c r="W106" i="7" s="1"/>
  <c r="X106" i="7" s="1"/>
  <c r="Z106" i="7" s="1"/>
  <c r="AB106" i="7" s="1"/>
  <c r="AC106" i="7" s="1"/>
  <c r="AD106" i="7" s="1"/>
  <c r="AE106" i="7" s="1"/>
  <c r="AF106" i="7" s="1"/>
  <c r="AG106" i="7" s="1"/>
  <c r="AH106" i="7" s="1"/>
  <c r="M105" i="7"/>
  <c r="O105" i="7" s="1"/>
  <c r="Q105" i="7" s="1"/>
  <c r="S105" i="7" s="1"/>
  <c r="U105" i="7" s="1"/>
  <c r="V105" i="7" s="1"/>
  <c r="W105" i="7" s="1"/>
  <c r="X105" i="7" s="1"/>
  <c r="Z105" i="7" s="1"/>
  <c r="AB105" i="7" s="1"/>
  <c r="AC105" i="7" s="1"/>
  <c r="AD105" i="7" s="1"/>
  <c r="AE105" i="7" s="1"/>
  <c r="AF105" i="7" s="1"/>
  <c r="AG105" i="7" s="1"/>
  <c r="AH105" i="7" s="1"/>
  <c r="M104" i="7"/>
  <c r="O104" i="7" s="1"/>
  <c r="Q104" i="7" s="1"/>
  <c r="S104" i="7" s="1"/>
  <c r="U104" i="7" s="1"/>
  <c r="V104" i="7" s="1"/>
  <c r="W104" i="7" s="1"/>
  <c r="X104" i="7" s="1"/>
  <c r="Z104" i="7" s="1"/>
  <c r="AB104" i="7" s="1"/>
  <c r="AC104" i="7" s="1"/>
  <c r="AD104" i="7" s="1"/>
  <c r="AE104" i="7" s="1"/>
  <c r="AF104" i="7" s="1"/>
  <c r="AG104" i="7" s="1"/>
  <c r="AH104" i="7" s="1"/>
  <c r="M103" i="7"/>
  <c r="O103" i="7" s="1"/>
  <c r="Q103" i="7" s="1"/>
  <c r="S103" i="7" s="1"/>
  <c r="U103" i="7" s="1"/>
  <c r="V103" i="7" s="1"/>
  <c r="W103" i="7" s="1"/>
  <c r="X103" i="7" s="1"/>
  <c r="Z103" i="7" s="1"/>
  <c r="AB103" i="7" s="1"/>
  <c r="AC103" i="7" s="1"/>
  <c r="AD103" i="7" s="1"/>
  <c r="AE103" i="7" s="1"/>
  <c r="AF103" i="7" s="1"/>
  <c r="AG103" i="7" s="1"/>
  <c r="AH103" i="7" s="1"/>
  <c r="M102" i="7"/>
  <c r="O102" i="7" s="1"/>
  <c r="Q102" i="7" s="1"/>
  <c r="S102" i="7" s="1"/>
  <c r="U102" i="7" s="1"/>
  <c r="V102" i="7" s="1"/>
  <c r="W102" i="7" s="1"/>
  <c r="X102" i="7" s="1"/>
  <c r="Z102" i="7" s="1"/>
  <c r="AB102" i="7" s="1"/>
  <c r="AC102" i="7" s="1"/>
  <c r="AD102" i="7" s="1"/>
  <c r="AE102" i="7" s="1"/>
  <c r="AF102" i="7" s="1"/>
  <c r="AG102" i="7" s="1"/>
  <c r="AH102" i="7" s="1"/>
  <c r="M101" i="7"/>
  <c r="O101" i="7" s="1"/>
  <c r="Q101" i="7" s="1"/>
  <c r="S101" i="7" s="1"/>
  <c r="U101" i="7" s="1"/>
  <c r="V101" i="7" s="1"/>
  <c r="W101" i="7" s="1"/>
  <c r="X101" i="7" s="1"/>
  <c r="Z101" i="7" s="1"/>
  <c r="AB101" i="7" s="1"/>
  <c r="AC101" i="7" s="1"/>
  <c r="AD101" i="7" s="1"/>
  <c r="AE101" i="7" s="1"/>
  <c r="AF101" i="7" s="1"/>
  <c r="AG101" i="7" s="1"/>
  <c r="AH101" i="7" s="1"/>
  <c r="M100" i="7"/>
  <c r="O100" i="7" s="1"/>
  <c r="Q100" i="7" s="1"/>
  <c r="S100" i="7" s="1"/>
  <c r="U100" i="7" s="1"/>
  <c r="V100" i="7" s="1"/>
  <c r="W100" i="7" s="1"/>
  <c r="X100" i="7" s="1"/>
  <c r="Z100" i="7" s="1"/>
  <c r="AB100" i="7" s="1"/>
  <c r="AC100" i="7" s="1"/>
  <c r="AD100" i="7" s="1"/>
  <c r="AE100" i="7" s="1"/>
  <c r="AF100" i="7" s="1"/>
  <c r="AG100" i="7" s="1"/>
  <c r="AH100" i="7" s="1"/>
  <c r="M99" i="7"/>
  <c r="O99" i="7" s="1"/>
  <c r="Q99" i="7" s="1"/>
  <c r="S99" i="7" s="1"/>
  <c r="U99" i="7" s="1"/>
  <c r="V99" i="7" s="1"/>
  <c r="W99" i="7" s="1"/>
  <c r="X99" i="7" s="1"/>
  <c r="Z99" i="7" s="1"/>
  <c r="AB99" i="7" s="1"/>
  <c r="AC99" i="7" s="1"/>
  <c r="AD99" i="7" s="1"/>
  <c r="AE99" i="7" s="1"/>
  <c r="AF99" i="7" s="1"/>
  <c r="AG99" i="7" s="1"/>
  <c r="AH99" i="7" s="1"/>
  <c r="M98" i="7"/>
  <c r="O98" i="7" s="1"/>
  <c r="Q98" i="7" s="1"/>
  <c r="S98" i="7" s="1"/>
  <c r="U98" i="7" s="1"/>
  <c r="V98" i="7" s="1"/>
  <c r="W98" i="7" s="1"/>
  <c r="X98" i="7" s="1"/>
  <c r="Z98" i="7" s="1"/>
  <c r="AB98" i="7" s="1"/>
  <c r="AC98" i="7" s="1"/>
  <c r="AD98" i="7" s="1"/>
  <c r="AE98" i="7" s="1"/>
  <c r="AF98" i="7" s="1"/>
  <c r="AG98" i="7" s="1"/>
  <c r="AH98" i="7" s="1"/>
  <c r="M97" i="7"/>
  <c r="O97" i="7" s="1"/>
  <c r="Q97" i="7" s="1"/>
  <c r="S97" i="7" s="1"/>
  <c r="U97" i="7" s="1"/>
  <c r="V97" i="7" s="1"/>
  <c r="W97" i="7" s="1"/>
  <c r="X97" i="7" s="1"/>
  <c r="Z97" i="7" s="1"/>
  <c r="AB97" i="7" s="1"/>
  <c r="AC97" i="7" s="1"/>
  <c r="AD97" i="7" s="1"/>
  <c r="AE97" i="7" s="1"/>
  <c r="AF97" i="7" s="1"/>
  <c r="AG97" i="7" s="1"/>
  <c r="AH97" i="7" s="1"/>
  <c r="M96" i="7"/>
  <c r="O96" i="7" s="1"/>
  <c r="Q96" i="7" s="1"/>
  <c r="S96" i="7" s="1"/>
  <c r="U96" i="7" s="1"/>
  <c r="V96" i="7" s="1"/>
  <c r="W96" i="7" s="1"/>
  <c r="X96" i="7" s="1"/>
  <c r="Z96" i="7" s="1"/>
  <c r="AB96" i="7" s="1"/>
  <c r="AC96" i="7" s="1"/>
  <c r="AD96" i="7" s="1"/>
  <c r="AE96" i="7" s="1"/>
  <c r="AF96" i="7" s="1"/>
  <c r="AG96" i="7" s="1"/>
  <c r="AH96" i="7" s="1"/>
  <c r="M95" i="7"/>
  <c r="O95" i="7" s="1"/>
  <c r="Q95" i="7" s="1"/>
  <c r="S95" i="7" s="1"/>
  <c r="U95" i="7" s="1"/>
  <c r="V95" i="7" s="1"/>
  <c r="W95" i="7" s="1"/>
  <c r="X95" i="7" s="1"/>
  <c r="Z95" i="7" s="1"/>
  <c r="AB95" i="7" s="1"/>
  <c r="AC95" i="7" s="1"/>
  <c r="AD95" i="7" s="1"/>
  <c r="AE95" i="7" s="1"/>
  <c r="AF95" i="7" s="1"/>
  <c r="AG95" i="7" s="1"/>
  <c r="AH95" i="7" s="1"/>
  <c r="M94" i="7"/>
  <c r="O94" i="7" s="1"/>
  <c r="Q94" i="7" s="1"/>
  <c r="S94" i="7" s="1"/>
  <c r="U94" i="7" s="1"/>
  <c r="V94" i="7" s="1"/>
  <c r="W94" i="7" s="1"/>
  <c r="X94" i="7" s="1"/>
  <c r="Z94" i="7" s="1"/>
  <c r="AB94" i="7" s="1"/>
  <c r="AC94" i="7" s="1"/>
  <c r="AD94" i="7" s="1"/>
  <c r="AE94" i="7" s="1"/>
  <c r="AF94" i="7" s="1"/>
  <c r="AG94" i="7" s="1"/>
  <c r="AH94" i="7" s="1"/>
  <c r="M93" i="7"/>
  <c r="O93" i="7" s="1"/>
  <c r="Q93" i="7" s="1"/>
  <c r="S93" i="7" s="1"/>
  <c r="U93" i="7" s="1"/>
  <c r="V93" i="7" s="1"/>
  <c r="W93" i="7" s="1"/>
  <c r="X93" i="7" s="1"/>
  <c r="Z93" i="7" s="1"/>
  <c r="AB93" i="7" s="1"/>
  <c r="AC93" i="7" s="1"/>
  <c r="AD93" i="7" s="1"/>
  <c r="AE93" i="7" s="1"/>
  <c r="AF93" i="7" s="1"/>
  <c r="AG93" i="7" s="1"/>
  <c r="AH93" i="7" s="1"/>
  <c r="M92" i="7"/>
  <c r="O92" i="7" s="1"/>
  <c r="Q92" i="7" s="1"/>
  <c r="S92" i="7" s="1"/>
  <c r="U92" i="7" s="1"/>
  <c r="V92" i="7" s="1"/>
  <c r="W92" i="7" s="1"/>
  <c r="X92" i="7" s="1"/>
  <c r="Z92" i="7" s="1"/>
  <c r="AB92" i="7" s="1"/>
  <c r="AC92" i="7" s="1"/>
  <c r="AD92" i="7" s="1"/>
  <c r="AE92" i="7" s="1"/>
  <c r="AF92" i="7" s="1"/>
  <c r="AG92" i="7" s="1"/>
  <c r="AH92" i="7" s="1"/>
  <c r="M91" i="7"/>
  <c r="O91" i="7" s="1"/>
  <c r="Q91" i="7" s="1"/>
  <c r="S91" i="7" s="1"/>
  <c r="U91" i="7" s="1"/>
  <c r="V91" i="7" s="1"/>
  <c r="W91" i="7" s="1"/>
  <c r="X91" i="7" s="1"/>
  <c r="Z91" i="7" s="1"/>
  <c r="AB91" i="7" s="1"/>
  <c r="AC91" i="7" s="1"/>
  <c r="AD91" i="7" s="1"/>
  <c r="AE91" i="7" s="1"/>
  <c r="AF91" i="7" s="1"/>
  <c r="AG91" i="7" s="1"/>
  <c r="AH91" i="7" s="1"/>
  <c r="M90" i="7"/>
  <c r="O90" i="7" s="1"/>
  <c r="Q90" i="7" s="1"/>
  <c r="S90" i="7" s="1"/>
  <c r="U90" i="7" s="1"/>
  <c r="V90" i="7" s="1"/>
  <c r="W90" i="7" s="1"/>
  <c r="X90" i="7" s="1"/>
  <c r="Z90" i="7" s="1"/>
  <c r="AB90" i="7" s="1"/>
  <c r="AC90" i="7" s="1"/>
  <c r="AD90" i="7" s="1"/>
  <c r="AE90" i="7" s="1"/>
  <c r="AF90" i="7" s="1"/>
  <c r="AG90" i="7" s="1"/>
  <c r="AH90" i="7" s="1"/>
  <c r="M89" i="7"/>
  <c r="O89" i="7" s="1"/>
  <c r="Q89" i="7" s="1"/>
  <c r="S89" i="7" s="1"/>
  <c r="U89" i="7" s="1"/>
  <c r="V89" i="7" s="1"/>
  <c r="W89" i="7" s="1"/>
  <c r="X89" i="7" s="1"/>
  <c r="Z89" i="7" s="1"/>
  <c r="AB89" i="7" s="1"/>
  <c r="AC89" i="7" s="1"/>
  <c r="AD89" i="7" s="1"/>
  <c r="AE89" i="7" s="1"/>
  <c r="AF89" i="7" s="1"/>
  <c r="AG89" i="7" s="1"/>
  <c r="AH89" i="7" s="1"/>
  <c r="M88" i="7"/>
  <c r="O88" i="7" s="1"/>
  <c r="Q88" i="7" s="1"/>
  <c r="S88" i="7" s="1"/>
  <c r="U88" i="7" s="1"/>
  <c r="V88" i="7" s="1"/>
  <c r="W88" i="7" s="1"/>
  <c r="X88" i="7" s="1"/>
  <c r="Z88" i="7" s="1"/>
  <c r="AB88" i="7" s="1"/>
  <c r="AC88" i="7" s="1"/>
  <c r="AD88" i="7" s="1"/>
  <c r="AE88" i="7" s="1"/>
  <c r="AF88" i="7" s="1"/>
  <c r="AG88" i="7" s="1"/>
  <c r="AH88" i="7" s="1"/>
  <c r="M87" i="7"/>
  <c r="O87" i="7" s="1"/>
  <c r="Q87" i="7" s="1"/>
  <c r="S87" i="7" s="1"/>
  <c r="U87" i="7" s="1"/>
  <c r="V87" i="7" s="1"/>
  <c r="W87" i="7" s="1"/>
  <c r="X87" i="7" s="1"/>
  <c r="Z87" i="7" s="1"/>
  <c r="AB87" i="7" s="1"/>
  <c r="AC87" i="7" s="1"/>
  <c r="AD87" i="7" s="1"/>
  <c r="AE87" i="7" s="1"/>
  <c r="AF87" i="7" s="1"/>
  <c r="AG87" i="7" s="1"/>
  <c r="AH87" i="7" s="1"/>
  <c r="M86" i="7"/>
  <c r="O86" i="7" s="1"/>
  <c r="Q86" i="7" s="1"/>
  <c r="S86" i="7" s="1"/>
  <c r="U86" i="7" s="1"/>
  <c r="V86" i="7" s="1"/>
  <c r="W86" i="7" s="1"/>
  <c r="X86" i="7" s="1"/>
  <c r="Z86" i="7" s="1"/>
  <c r="AB86" i="7" s="1"/>
  <c r="AC86" i="7" s="1"/>
  <c r="AD86" i="7" s="1"/>
  <c r="AE86" i="7" s="1"/>
  <c r="AF86" i="7" s="1"/>
  <c r="AG86" i="7" s="1"/>
  <c r="AH86" i="7" s="1"/>
  <c r="M85" i="7"/>
  <c r="O85" i="7" s="1"/>
  <c r="Q85" i="7" s="1"/>
  <c r="S85" i="7" s="1"/>
  <c r="U85" i="7" s="1"/>
  <c r="V85" i="7" s="1"/>
  <c r="W85" i="7" s="1"/>
  <c r="X85" i="7" s="1"/>
  <c r="Z85" i="7" s="1"/>
  <c r="AB85" i="7" s="1"/>
  <c r="AC85" i="7" s="1"/>
  <c r="AD85" i="7" s="1"/>
  <c r="AE85" i="7" s="1"/>
  <c r="AF85" i="7" s="1"/>
  <c r="AG85" i="7" s="1"/>
  <c r="AH85" i="7" s="1"/>
  <c r="M84" i="7"/>
  <c r="O84" i="7" s="1"/>
  <c r="Q84" i="7" s="1"/>
  <c r="S84" i="7" s="1"/>
  <c r="U84" i="7" s="1"/>
  <c r="V84" i="7" s="1"/>
  <c r="W84" i="7" s="1"/>
  <c r="X84" i="7" s="1"/>
  <c r="Z84" i="7" s="1"/>
  <c r="AB84" i="7" s="1"/>
  <c r="AC84" i="7" s="1"/>
  <c r="AD84" i="7" s="1"/>
  <c r="AE84" i="7" s="1"/>
  <c r="AF84" i="7" s="1"/>
  <c r="AG84" i="7" s="1"/>
  <c r="AH84" i="7" s="1"/>
  <c r="M83" i="7"/>
  <c r="O83" i="7" s="1"/>
  <c r="Q83" i="7" s="1"/>
  <c r="S83" i="7" s="1"/>
  <c r="U83" i="7" s="1"/>
  <c r="V83" i="7" s="1"/>
  <c r="W83" i="7" s="1"/>
  <c r="X83" i="7" s="1"/>
  <c r="Z83" i="7" s="1"/>
  <c r="AB83" i="7" s="1"/>
  <c r="AC83" i="7" s="1"/>
  <c r="AD83" i="7" s="1"/>
  <c r="AE83" i="7" s="1"/>
  <c r="AF83" i="7" s="1"/>
  <c r="AG83" i="7" s="1"/>
  <c r="AH83" i="7" s="1"/>
  <c r="M82" i="7"/>
  <c r="O82" i="7" s="1"/>
  <c r="Q82" i="7" s="1"/>
  <c r="S82" i="7" s="1"/>
  <c r="U82" i="7" s="1"/>
  <c r="V82" i="7" s="1"/>
  <c r="W82" i="7" s="1"/>
  <c r="X82" i="7" s="1"/>
  <c r="Z82" i="7" s="1"/>
  <c r="AB82" i="7" s="1"/>
  <c r="AC82" i="7" s="1"/>
  <c r="AD82" i="7" s="1"/>
  <c r="AE82" i="7" s="1"/>
  <c r="AF82" i="7" s="1"/>
  <c r="AG82" i="7" s="1"/>
  <c r="AH82" i="7" s="1"/>
  <c r="M81" i="7"/>
  <c r="O81" i="7" s="1"/>
  <c r="Q81" i="7" s="1"/>
  <c r="S81" i="7" s="1"/>
  <c r="U81" i="7" s="1"/>
  <c r="V81" i="7" s="1"/>
  <c r="W81" i="7" s="1"/>
  <c r="X81" i="7" s="1"/>
  <c r="Z81" i="7" s="1"/>
  <c r="AB81" i="7" s="1"/>
  <c r="AC81" i="7" s="1"/>
  <c r="AD81" i="7" s="1"/>
  <c r="AE81" i="7" s="1"/>
  <c r="AF81" i="7" s="1"/>
  <c r="AG81" i="7" s="1"/>
  <c r="AH81" i="7" s="1"/>
  <c r="M80" i="7"/>
  <c r="O80" i="7" s="1"/>
  <c r="Q80" i="7" s="1"/>
  <c r="S80" i="7" s="1"/>
  <c r="U80" i="7" s="1"/>
  <c r="V80" i="7" s="1"/>
  <c r="W80" i="7" s="1"/>
  <c r="X80" i="7" s="1"/>
  <c r="Z80" i="7" s="1"/>
  <c r="AB80" i="7" s="1"/>
  <c r="AC80" i="7" s="1"/>
  <c r="AD80" i="7" s="1"/>
  <c r="AE80" i="7" s="1"/>
  <c r="AF80" i="7" s="1"/>
  <c r="AG80" i="7" s="1"/>
  <c r="AH80" i="7" s="1"/>
  <c r="M79" i="7"/>
  <c r="O79" i="7" s="1"/>
  <c r="Q79" i="7" s="1"/>
  <c r="S79" i="7" s="1"/>
  <c r="U79" i="7" s="1"/>
  <c r="V79" i="7" s="1"/>
  <c r="W79" i="7" s="1"/>
  <c r="X79" i="7" s="1"/>
  <c r="Z79" i="7" s="1"/>
  <c r="AB79" i="7" s="1"/>
  <c r="AC79" i="7" s="1"/>
  <c r="AD79" i="7" s="1"/>
  <c r="AE79" i="7" s="1"/>
  <c r="AF79" i="7" s="1"/>
  <c r="AG79" i="7" s="1"/>
  <c r="AH79" i="7" s="1"/>
  <c r="M78" i="7"/>
  <c r="O78" i="7" s="1"/>
  <c r="Q78" i="7" s="1"/>
  <c r="S78" i="7" s="1"/>
  <c r="U78" i="7" s="1"/>
  <c r="V78" i="7" s="1"/>
  <c r="W78" i="7" s="1"/>
  <c r="X78" i="7" s="1"/>
  <c r="Z78" i="7" s="1"/>
  <c r="AB78" i="7" s="1"/>
  <c r="AC78" i="7" s="1"/>
  <c r="AD78" i="7" s="1"/>
  <c r="AE78" i="7" s="1"/>
  <c r="AF78" i="7" s="1"/>
  <c r="AG78" i="7" s="1"/>
  <c r="AH78" i="7" s="1"/>
  <c r="M77" i="7"/>
  <c r="O77" i="7" s="1"/>
  <c r="Q77" i="7" s="1"/>
  <c r="S77" i="7" s="1"/>
  <c r="U77" i="7" s="1"/>
  <c r="V77" i="7" s="1"/>
  <c r="W77" i="7" s="1"/>
  <c r="X77" i="7" s="1"/>
  <c r="Z77" i="7" s="1"/>
  <c r="AB77" i="7" s="1"/>
  <c r="AC77" i="7" s="1"/>
  <c r="AD77" i="7" s="1"/>
  <c r="AE77" i="7" s="1"/>
  <c r="AF77" i="7" s="1"/>
  <c r="AG77" i="7" s="1"/>
  <c r="AH77" i="7" s="1"/>
  <c r="M76" i="7"/>
  <c r="O76" i="7" s="1"/>
  <c r="Q76" i="7" s="1"/>
  <c r="S76" i="7" s="1"/>
  <c r="U76" i="7" s="1"/>
  <c r="V76" i="7" s="1"/>
  <c r="W76" i="7" s="1"/>
  <c r="X76" i="7" s="1"/>
  <c r="Z76" i="7" s="1"/>
  <c r="AB76" i="7" s="1"/>
  <c r="AC76" i="7" s="1"/>
  <c r="AD76" i="7" s="1"/>
  <c r="AE76" i="7" s="1"/>
  <c r="AF76" i="7" s="1"/>
  <c r="AG76" i="7" s="1"/>
  <c r="AH76" i="7" s="1"/>
  <c r="M75" i="7"/>
  <c r="O75" i="7" s="1"/>
  <c r="Q75" i="7" s="1"/>
  <c r="S75" i="7" s="1"/>
  <c r="U75" i="7" s="1"/>
  <c r="V75" i="7" s="1"/>
  <c r="W75" i="7" s="1"/>
  <c r="X75" i="7" s="1"/>
  <c r="Z75" i="7" s="1"/>
  <c r="AB75" i="7" s="1"/>
  <c r="AC75" i="7" s="1"/>
  <c r="AD75" i="7" s="1"/>
  <c r="AE75" i="7" s="1"/>
  <c r="AF75" i="7" s="1"/>
  <c r="AG75" i="7" s="1"/>
  <c r="AH75" i="7" s="1"/>
  <c r="M74" i="7"/>
  <c r="O74" i="7" s="1"/>
  <c r="Q74" i="7" s="1"/>
  <c r="S74" i="7" s="1"/>
  <c r="U74" i="7" s="1"/>
  <c r="V74" i="7" s="1"/>
  <c r="W74" i="7" s="1"/>
  <c r="X74" i="7" s="1"/>
  <c r="Z74" i="7" s="1"/>
  <c r="AB74" i="7" s="1"/>
  <c r="AC74" i="7" s="1"/>
  <c r="AD74" i="7" s="1"/>
  <c r="AE74" i="7" s="1"/>
  <c r="AF74" i="7" s="1"/>
  <c r="AG74" i="7" s="1"/>
  <c r="AH74" i="7" s="1"/>
  <c r="M73" i="7"/>
  <c r="O73" i="7" s="1"/>
  <c r="Q73" i="7" s="1"/>
  <c r="S73" i="7" s="1"/>
  <c r="U73" i="7" s="1"/>
  <c r="V73" i="7" s="1"/>
  <c r="W73" i="7" s="1"/>
  <c r="X73" i="7" s="1"/>
  <c r="Z73" i="7" s="1"/>
  <c r="AB73" i="7" s="1"/>
  <c r="AC73" i="7" s="1"/>
  <c r="AD73" i="7" s="1"/>
  <c r="AE73" i="7" s="1"/>
  <c r="AF73" i="7" s="1"/>
  <c r="AG73" i="7" s="1"/>
  <c r="AH73" i="7" s="1"/>
  <c r="M72" i="7"/>
  <c r="O72" i="7" s="1"/>
  <c r="Q72" i="7" s="1"/>
  <c r="S72" i="7" s="1"/>
  <c r="U72" i="7" s="1"/>
  <c r="V72" i="7" s="1"/>
  <c r="W72" i="7" s="1"/>
  <c r="X72" i="7" s="1"/>
  <c r="Z72" i="7" s="1"/>
  <c r="AB72" i="7" s="1"/>
  <c r="AC72" i="7" s="1"/>
  <c r="AD72" i="7" s="1"/>
  <c r="AE72" i="7" s="1"/>
  <c r="AF72" i="7" s="1"/>
  <c r="AG72" i="7" s="1"/>
  <c r="AH72" i="7" s="1"/>
  <c r="M71" i="7"/>
  <c r="O71" i="7" s="1"/>
  <c r="Q71" i="7" s="1"/>
  <c r="S71" i="7" s="1"/>
  <c r="U71" i="7" s="1"/>
  <c r="V71" i="7" s="1"/>
  <c r="W71" i="7" s="1"/>
  <c r="X71" i="7" s="1"/>
  <c r="Z71" i="7" s="1"/>
  <c r="AB71" i="7" s="1"/>
  <c r="AC71" i="7" s="1"/>
  <c r="AD71" i="7" s="1"/>
  <c r="AE71" i="7" s="1"/>
  <c r="AF71" i="7" s="1"/>
  <c r="AG71" i="7" s="1"/>
  <c r="AH71" i="7" s="1"/>
  <c r="M70" i="7"/>
  <c r="O70" i="7" s="1"/>
  <c r="Q70" i="7" s="1"/>
  <c r="S70" i="7" s="1"/>
  <c r="U70" i="7" s="1"/>
  <c r="V70" i="7" s="1"/>
  <c r="W70" i="7" s="1"/>
  <c r="X70" i="7" s="1"/>
  <c r="Z70" i="7" s="1"/>
  <c r="AB70" i="7" s="1"/>
  <c r="AC70" i="7" s="1"/>
  <c r="AD70" i="7" s="1"/>
  <c r="AE70" i="7" s="1"/>
  <c r="AF70" i="7" s="1"/>
  <c r="AG70" i="7" s="1"/>
  <c r="AH70" i="7" s="1"/>
  <c r="M69" i="7"/>
  <c r="O69" i="7" s="1"/>
  <c r="Q69" i="7" s="1"/>
  <c r="S69" i="7" s="1"/>
  <c r="U69" i="7" s="1"/>
  <c r="V69" i="7" s="1"/>
  <c r="W69" i="7" s="1"/>
  <c r="X69" i="7" s="1"/>
  <c r="Z69" i="7" s="1"/>
  <c r="AB69" i="7" s="1"/>
  <c r="AC69" i="7" s="1"/>
  <c r="AD69" i="7" s="1"/>
  <c r="AE69" i="7" s="1"/>
  <c r="AF69" i="7" s="1"/>
  <c r="AG69" i="7" s="1"/>
  <c r="AH69" i="7" s="1"/>
  <c r="M68" i="7"/>
  <c r="O68" i="7" s="1"/>
  <c r="Q68" i="7" s="1"/>
  <c r="S68" i="7" s="1"/>
  <c r="U68" i="7" s="1"/>
  <c r="V68" i="7" s="1"/>
  <c r="W68" i="7" s="1"/>
  <c r="X68" i="7" s="1"/>
  <c r="Z68" i="7" s="1"/>
  <c r="AB68" i="7" s="1"/>
  <c r="AC68" i="7" s="1"/>
  <c r="AD68" i="7" s="1"/>
  <c r="AE68" i="7" s="1"/>
  <c r="AF68" i="7" s="1"/>
  <c r="AG68" i="7" s="1"/>
  <c r="AH68" i="7" s="1"/>
  <c r="M67" i="7"/>
  <c r="O67" i="7" s="1"/>
  <c r="Q67" i="7" s="1"/>
  <c r="S67" i="7" s="1"/>
  <c r="U67" i="7" s="1"/>
  <c r="V67" i="7" s="1"/>
  <c r="W67" i="7" s="1"/>
  <c r="X67" i="7" s="1"/>
  <c r="Z67" i="7" s="1"/>
  <c r="AB67" i="7" s="1"/>
  <c r="AC67" i="7" s="1"/>
  <c r="AD67" i="7" s="1"/>
  <c r="AE67" i="7" s="1"/>
  <c r="AF67" i="7" s="1"/>
  <c r="AG67" i="7" s="1"/>
  <c r="AH67" i="7" s="1"/>
  <c r="M66" i="7"/>
  <c r="O66" i="7" s="1"/>
  <c r="Q66" i="7" s="1"/>
  <c r="S66" i="7" s="1"/>
  <c r="U66" i="7" s="1"/>
  <c r="V66" i="7" s="1"/>
  <c r="W66" i="7" s="1"/>
  <c r="X66" i="7" s="1"/>
  <c r="Z66" i="7" s="1"/>
  <c r="AB66" i="7" s="1"/>
  <c r="AC66" i="7" s="1"/>
  <c r="AD66" i="7" s="1"/>
  <c r="AE66" i="7" s="1"/>
  <c r="AF66" i="7" s="1"/>
  <c r="AG66" i="7" s="1"/>
  <c r="AH66" i="7" s="1"/>
  <c r="M65" i="7"/>
  <c r="O65" i="7" s="1"/>
  <c r="Q65" i="7" s="1"/>
  <c r="S65" i="7" s="1"/>
  <c r="U65" i="7" s="1"/>
  <c r="V65" i="7" s="1"/>
  <c r="W65" i="7" s="1"/>
  <c r="X65" i="7" s="1"/>
  <c r="Z65" i="7" s="1"/>
  <c r="AB65" i="7" s="1"/>
  <c r="AC65" i="7" s="1"/>
  <c r="AD65" i="7" s="1"/>
  <c r="AE65" i="7" s="1"/>
  <c r="AF65" i="7" s="1"/>
  <c r="AG65" i="7" s="1"/>
  <c r="AH65" i="7" s="1"/>
  <c r="M64" i="7"/>
  <c r="O64" i="7" s="1"/>
  <c r="Q64" i="7" s="1"/>
  <c r="S64" i="7" s="1"/>
  <c r="U64" i="7" s="1"/>
  <c r="V64" i="7" s="1"/>
  <c r="W64" i="7" s="1"/>
  <c r="X64" i="7" s="1"/>
  <c r="Z64" i="7" s="1"/>
  <c r="AB64" i="7" s="1"/>
  <c r="AC64" i="7" s="1"/>
  <c r="AD64" i="7" s="1"/>
  <c r="AE64" i="7" s="1"/>
  <c r="AF64" i="7" s="1"/>
  <c r="AG64" i="7" s="1"/>
  <c r="AH64" i="7" s="1"/>
  <c r="M63" i="7"/>
  <c r="O63" i="7" s="1"/>
  <c r="Q63" i="7" s="1"/>
  <c r="S63" i="7" s="1"/>
  <c r="U63" i="7" s="1"/>
  <c r="V63" i="7" s="1"/>
  <c r="W63" i="7" s="1"/>
  <c r="X63" i="7" s="1"/>
  <c r="Z63" i="7" s="1"/>
  <c r="AB63" i="7" s="1"/>
  <c r="AC63" i="7" s="1"/>
  <c r="AD63" i="7" s="1"/>
  <c r="AE63" i="7" s="1"/>
  <c r="AF63" i="7" s="1"/>
  <c r="AG63" i="7" s="1"/>
  <c r="AH63" i="7" s="1"/>
  <c r="M62" i="7"/>
  <c r="O62" i="7" s="1"/>
  <c r="Q62" i="7" s="1"/>
  <c r="S62" i="7" s="1"/>
  <c r="U62" i="7" s="1"/>
  <c r="V62" i="7" s="1"/>
  <c r="W62" i="7" s="1"/>
  <c r="X62" i="7" s="1"/>
  <c r="Z62" i="7" s="1"/>
  <c r="AB62" i="7" s="1"/>
  <c r="AC62" i="7" s="1"/>
  <c r="AD62" i="7" s="1"/>
  <c r="AE62" i="7" s="1"/>
  <c r="AF62" i="7" s="1"/>
  <c r="AG62" i="7" s="1"/>
  <c r="AH62" i="7" s="1"/>
  <c r="M61" i="7"/>
  <c r="O61" i="7" s="1"/>
  <c r="Q61" i="7" s="1"/>
  <c r="S61" i="7" s="1"/>
  <c r="U61" i="7" s="1"/>
  <c r="V61" i="7" s="1"/>
  <c r="W61" i="7" s="1"/>
  <c r="X61" i="7" s="1"/>
  <c r="Z61" i="7" s="1"/>
  <c r="AB61" i="7" s="1"/>
  <c r="AC61" i="7" s="1"/>
  <c r="AD61" i="7" s="1"/>
  <c r="AE61" i="7" s="1"/>
  <c r="AF61" i="7" s="1"/>
  <c r="AG61" i="7" s="1"/>
  <c r="AH61" i="7" s="1"/>
  <c r="M60" i="7"/>
  <c r="O60" i="7" s="1"/>
  <c r="Q60" i="7" s="1"/>
  <c r="S60" i="7" s="1"/>
  <c r="U60" i="7" s="1"/>
  <c r="V60" i="7" s="1"/>
  <c r="W60" i="7" s="1"/>
  <c r="X60" i="7" s="1"/>
  <c r="Z60" i="7" s="1"/>
  <c r="AB60" i="7" s="1"/>
  <c r="AC60" i="7" s="1"/>
  <c r="AD60" i="7" s="1"/>
  <c r="AE60" i="7" s="1"/>
  <c r="AF60" i="7" s="1"/>
  <c r="AG60" i="7" s="1"/>
  <c r="AH60" i="7" s="1"/>
  <c r="M59" i="7"/>
  <c r="O59" i="7" s="1"/>
  <c r="Q59" i="7" s="1"/>
  <c r="S59" i="7" s="1"/>
  <c r="U59" i="7" s="1"/>
  <c r="V59" i="7" s="1"/>
  <c r="W59" i="7" s="1"/>
  <c r="X59" i="7" s="1"/>
  <c r="Z59" i="7" s="1"/>
  <c r="AB59" i="7" s="1"/>
  <c r="AC59" i="7" s="1"/>
  <c r="AD59" i="7" s="1"/>
  <c r="AE59" i="7" s="1"/>
  <c r="AF59" i="7" s="1"/>
  <c r="AG59" i="7" s="1"/>
  <c r="AH59" i="7" s="1"/>
  <c r="M58" i="7"/>
  <c r="O58" i="7" s="1"/>
  <c r="Q58" i="7" s="1"/>
  <c r="S58" i="7" s="1"/>
  <c r="U58" i="7" s="1"/>
  <c r="V58" i="7" s="1"/>
  <c r="W58" i="7" s="1"/>
  <c r="X58" i="7" s="1"/>
  <c r="Z58" i="7" s="1"/>
  <c r="AB58" i="7" s="1"/>
  <c r="AC58" i="7" s="1"/>
  <c r="AD58" i="7" s="1"/>
  <c r="AE58" i="7" s="1"/>
  <c r="AF58" i="7" s="1"/>
  <c r="AG58" i="7" s="1"/>
  <c r="AH58" i="7" s="1"/>
  <c r="M57" i="7"/>
  <c r="O57" i="7" s="1"/>
  <c r="Q57" i="7" s="1"/>
  <c r="S57" i="7" s="1"/>
  <c r="U57" i="7" s="1"/>
  <c r="V57" i="7" s="1"/>
  <c r="W57" i="7" s="1"/>
  <c r="X57" i="7" s="1"/>
  <c r="Z57" i="7" s="1"/>
  <c r="AB57" i="7" s="1"/>
  <c r="AC57" i="7" s="1"/>
  <c r="AD57" i="7" s="1"/>
  <c r="AE57" i="7" s="1"/>
  <c r="AF57" i="7" s="1"/>
  <c r="AG57" i="7" s="1"/>
  <c r="AH57" i="7" s="1"/>
  <c r="M56" i="7"/>
  <c r="O56" i="7" s="1"/>
  <c r="Q56" i="7" s="1"/>
  <c r="S56" i="7" s="1"/>
  <c r="U56" i="7" s="1"/>
  <c r="V56" i="7" s="1"/>
  <c r="W56" i="7" s="1"/>
  <c r="X56" i="7" s="1"/>
  <c r="Z56" i="7" s="1"/>
  <c r="AB56" i="7" s="1"/>
  <c r="AC56" i="7" s="1"/>
  <c r="AD56" i="7" s="1"/>
  <c r="AE56" i="7" s="1"/>
  <c r="AF56" i="7" s="1"/>
  <c r="AG56" i="7" s="1"/>
  <c r="AH56" i="7" s="1"/>
  <c r="M55" i="7"/>
  <c r="O55" i="7" s="1"/>
  <c r="Q55" i="7" s="1"/>
  <c r="S55" i="7" s="1"/>
  <c r="U55" i="7" s="1"/>
  <c r="V55" i="7" s="1"/>
  <c r="W55" i="7" s="1"/>
  <c r="X55" i="7" s="1"/>
  <c r="Z55" i="7" s="1"/>
  <c r="AB55" i="7" s="1"/>
  <c r="AC55" i="7" s="1"/>
  <c r="AD55" i="7" s="1"/>
  <c r="AE55" i="7" s="1"/>
  <c r="AF55" i="7" s="1"/>
  <c r="AG55" i="7" s="1"/>
  <c r="AH55" i="7" s="1"/>
  <c r="M54" i="7"/>
  <c r="O54" i="7" s="1"/>
  <c r="Q54" i="7" s="1"/>
  <c r="S54" i="7" s="1"/>
  <c r="U54" i="7" s="1"/>
  <c r="V54" i="7" s="1"/>
  <c r="W54" i="7" s="1"/>
  <c r="X54" i="7" s="1"/>
  <c r="Z54" i="7" s="1"/>
  <c r="AB54" i="7" s="1"/>
  <c r="AC54" i="7" s="1"/>
  <c r="AD54" i="7" s="1"/>
  <c r="AE54" i="7" s="1"/>
  <c r="AF54" i="7" s="1"/>
  <c r="AG54" i="7" s="1"/>
  <c r="AH54" i="7" s="1"/>
  <c r="M53" i="7"/>
  <c r="O53" i="7" s="1"/>
  <c r="Q53" i="7" s="1"/>
  <c r="S53" i="7" s="1"/>
  <c r="U53" i="7" s="1"/>
  <c r="V53" i="7" s="1"/>
  <c r="W53" i="7" s="1"/>
  <c r="X53" i="7" s="1"/>
  <c r="Z53" i="7" s="1"/>
  <c r="AB53" i="7" s="1"/>
  <c r="AC53" i="7" s="1"/>
  <c r="AD53" i="7" s="1"/>
  <c r="AE53" i="7" s="1"/>
  <c r="AF53" i="7" s="1"/>
  <c r="AG53" i="7" s="1"/>
  <c r="AH53" i="7" s="1"/>
  <c r="M52" i="7"/>
  <c r="O52" i="7" s="1"/>
  <c r="Q52" i="7" s="1"/>
  <c r="S52" i="7" s="1"/>
  <c r="U52" i="7" s="1"/>
  <c r="V52" i="7" s="1"/>
  <c r="W52" i="7" s="1"/>
  <c r="X52" i="7" s="1"/>
  <c r="Z52" i="7" s="1"/>
  <c r="AB52" i="7" s="1"/>
  <c r="AC52" i="7" s="1"/>
  <c r="AD52" i="7" s="1"/>
  <c r="AE52" i="7" s="1"/>
  <c r="AF52" i="7" s="1"/>
  <c r="AG52" i="7" s="1"/>
  <c r="AH52" i="7" s="1"/>
  <c r="M51" i="7"/>
  <c r="O51" i="7" s="1"/>
  <c r="Q51" i="7" s="1"/>
  <c r="S51" i="7" s="1"/>
  <c r="U51" i="7" s="1"/>
  <c r="V51" i="7" s="1"/>
  <c r="W51" i="7" s="1"/>
  <c r="X51" i="7" s="1"/>
  <c r="Z51" i="7" s="1"/>
  <c r="AB51" i="7" s="1"/>
  <c r="AC51" i="7" s="1"/>
  <c r="AD51" i="7" s="1"/>
  <c r="AE51" i="7" s="1"/>
  <c r="AF51" i="7" s="1"/>
  <c r="AG51" i="7" s="1"/>
  <c r="AH51" i="7" s="1"/>
  <c r="M50" i="7"/>
  <c r="O50" i="7" s="1"/>
  <c r="Q50" i="7" s="1"/>
  <c r="S50" i="7" s="1"/>
  <c r="U50" i="7" s="1"/>
  <c r="V50" i="7" s="1"/>
  <c r="W50" i="7" s="1"/>
  <c r="X50" i="7" s="1"/>
  <c r="Z50" i="7" s="1"/>
  <c r="AB50" i="7" s="1"/>
  <c r="AC50" i="7" s="1"/>
  <c r="AD50" i="7" s="1"/>
  <c r="AE50" i="7" s="1"/>
  <c r="AF50" i="7" s="1"/>
  <c r="AG50" i="7" s="1"/>
  <c r="AH50" i="7" s="1"/>
  <c r="M49" i="7"/>
  <c r="O49" i="7" s="1"/>
  <c r="Q49" i="7" s="1"/>
  <c r="S49" i="7" s="1"/>
  <c r="U49" i="7" s="1"/>
  <c r="V49" i="7" s="1"/>
  <c r="W49" i="7" s="1"/>
  <c r="X49" i="7" s="1"/>
  <c r="Z49" i="7" s="1"/>
  <c r="AB49" i="7" s="1"/>
  <c r="AC49" i="7" s="1"/>
  <c r="AD49" i="7" s="1"/>
  <c r="AE49" i="7" s="1"/>
  <c r="AF49" i="7" s="1"/>
  <c r="AG49" i="7" s="1"/>
  <c r="AH49" i="7" s="1"/>
  <c r="M48" i="7"/>
  <c r="O48" i="7" s="1"/>
  <c r="Q48" i="7" s="1"/>
  <c r="S48" i="7" s="1"/>
  <c r="U48" i="7" s="1"/>
  <c r="V48" i="7" s="1"/>
  <c r="W48" i="7" s="1"/>
  <c r="X48" i="7" s="1"/>
  <c r="Z48" i="7" s="1"/>
  <c r="AB48" i="7" s="1"/>
  <c r="AC48" i="7" s="1"/>
  <c r="AD48" i="7" s="1"/>
  <c r="AE48" i="7" s="1"/>
  <c r="AF48" i="7" s="1"/>
  <c r="AG48" i="7" s="1"/>
  <c r="AH48" i="7" s="1"/>
  <c r="M47" i="7"/>
  <c r="O47" i="7" s="1"/>
  <c r="Q47" i="7" s="1"/>
  <c r="S47" i="7" s="1"/>
  <c r="U47" i="7" s="1"/>
  <c r="V47" i="7" s="1"/>
  <c r="W47" i="7" s="1"/>
  <c r="X47" i="7" s="1"/>
  <c r="Z47" i="7" s="1"/>
  <c r="AB47" i="7" s="1"/>
  <c r="AC47" i="7" s="1"/>
  <c r="AD47" i="7" s="1"/>
  <c r="AE47" i="7" s="1"/>
  <c r="AF47" i="7" s="1"/>
  <c r="AG47" i="7" s="1"/>
  <c r="AH47" i="7" s="1"/>
  <c r="M46" i="7"/>
  <c r="O46" i="7" s="1"/>
  <c r="Q46" i="7" s="1"/>
  <c r="S46" i="7" s="1"/>
  <c r="U46" i="7" s="1"/>
  <c r="V46" i="7" s="1"/>
  <c r="W46" i="7" s="1"/>
  <c r="X46" i="7" s="1"/>
  <c r="Z46" i="7" s="1"/>
  <c r="AB46" i="7" s="1"/>
  <c r="AC46" i="7" s="1"/>
  <c r="AD46" i="7" s="1"/>
  <c r="AE46" i="7" s="1"/>
  <c r="AF46" i="7" s="1"/>
  <c r="AG46" i="7" s="1"/>
  <c r="AH46" i="7" s="1"/>
  <c r="M45" i="7"/>
  <c r="O45" i="7" s="1"/>
  <c r="Q45" i="7" s="1"/>
  <c r="S45" i="7" s="1"/>
  <c r="U45" i="7" s="1"/>
  <c r="V45" i="7" s="1"/>
  <c r="W45" i="7" s="1"/>
  <c r="X45" i="7" s="1"/>
  <c r="Z45" i="7" s="1"/>
  <c r="AB45" i="7" s="1"/>
  <c r="AC45" i="7" s="1"/>
  <c r="AD45" i="7" s="1"/>
  <c r="AE45" i="7" s="1"/>
  <c r="AF45" i="7" s="1"/>
  <c r="AG45" i="7" s="1"/>
  <c r="AH45" i="7" s="1"/>
  <c r="M44" i="7"/>
  <c r="O44" i="7" s="1"/>
  <c r="Q44" i="7" s="1"/>
  <c r="S44" i="7" s="1"/>
  <c r="U44" i="7" s="1"/>
  <c r="V44" i="7" s="1"/>
  <c r="W44" i="7" s="1"/>
  <c r="X44" i="7" s="1"/>
  <c r="Z44" i="7" s="1"/>
  <c r="AB44" i="7" s="1"/>
  <c r="AC44" i="7" s="1"/>
  <c r="AD44" i="7" s="1"/>
  <c r="AE44" i="7" s="1"/>
  <c r="AF44" i="7" s="1"/>
  <c r="AG44" i="7" s="1"/>
  <c r="AH44" i="7" s="1"/>
  <c r="M43" i="7"/>
  <c r="O43" i="7" s="1"/>
  <c r="Q43" i="7" s="1"/>
  <c r="S43" i="7" s="1"/>
  <c r="U43" i="7" s="1"/>
  <c r="V43" i="7" s="1"/>
  <c r="W43" i="7" s="1"/>
  <c r="X43" i="7" s="1"/>
  <c r="Z43" i="7" s="1"/>
  <c r="AB43" i="7" s="1"/>
  <c r="AC43" i="7" s="1"/>
  <c r="AD43" i="7" s="1"/>
  <c r="AE43" i="7" s="1"/>
  <c r="AF43" i="7" s="1"/>
  <c r="AG43" i="7" s="1"/>
  <c r="AH43" i="7" s="1"/>
  <c r="M42" i="7"/>
  <c r="O42" i="7" s="1"/>
  <c r="Q42" i="7" s="1"/>
  <c r="S42" i="7" s="1"/>
  <c r="U42" i="7" s="1"/>
  <c r="V42" i="7" s="1"/>
  <c r="W42" i="7" s="1"/>
  <c r="X42" i="7" s="1"/>
  <c r="Z42" i="7" s="1"/>
  <c r="AB42" i="7" s="1"/>
  <c r="AC42" i="7" s="1"/>
  <c r="AD42" i="7" s="1"/>
  <c r="AE42" i="7" s="1"/>
  <c r="AF42" i="7" s="1"/>
  <c r="AG42" i="7" s="1"/>
  <c r="AH42" i="7" s="1"/>
  <c r="M41" i="7"/>
  <c r="O41" i="7" s="1"/>
  <c r="Q41" i="7" s="1"/>
  <c r="S41" i="7" s="1"/>
  <c r="U41" i="7" s="1"/>
  <c r="V41" i="7" s="1"/>
  <c r="W41" i="7" s="1"/>
  <c r="X41" i="7" s="1"/>
  <c r="Z41" i="7" s="1"/>
  <c r="AB41" i="7" s="1"/>
  <c r="AC41" i="7" s="1"/>
  <c r="AD41" i="7" s="1"/>
  <c r="AE41" i="7" s="1"/>
  <c r="AF41" i="7" s="1"/>
  <c r="AG41" i="7" s="1"/>
  <c r="AH41" i="7" s="1"/>
  <c r="M40" i="7"/>
  <c r="O40" i="7" s="1"/>
  <c r="Q40" i="7" s="1"/>
  <c r="S40" i="7" s="1"/>
  <c r="U40" i="7" s="1"/>
  <c r="V40" i="7" s="1"/>
  <c r="W40" i="7" s="1"/>
  <c r="X40" i="7" s="1"/>
  <c r="Z40" i="7" s="1"/>
  <c r="AB40" i="7" s="1"/>
  <c r="AC40" i="7" s="1"/>
  <c r="AD40" i="7" s="1"/>
  <c r="AE40" i="7" s="1"/>
  <c r="AF40" i="7" s="1"/>
  <c r="AG40" i="7" s="1"/>
  <c r="AH40" i="7" s="1"/>
  <c r="M39" i="7"/>
  <c r="O39" i="7" s="1"/>
  <c r="Q39" i="7" s="1"/>
  <c r="S39" i="7" s="1"/>
  <c r="U39" i="7" s="1"/>
  <c r="V39" i="7" s="1"/>
  <c r="W39" i="7" s="1"/>
  <c r="X39" i="7" s="1"/>
  <c r="Z39" i="7" s="1"/>
  <c r="AB39" i="7" s="1"/>
  <c r="AC39" i="7" s="1"/>
  <c r="AD39" i="7" s="1"/>
  <c r="AE39" i="7" s="1"/>
  <c r="AF39" i="7" s="1"/>
  <c r="AG39" i="7" s="1"/>
  <c r="AH39" i="7" s="1"/>
  <c r="M38" i="7"/>
  <c r="O38" i="7" s="1"/>
  <c r="Q38" i="7" s="1"/>
  <c r="S38" i="7" s="1"/>
  <c r="U38" i="7" s="1"/>
  <c r="V38" i="7" s="1"/>
  <c r="W38" i="7" s="1"/>
  <c r="X38" i="7" s="1"/>
  <c r="Z38" i="7" s="1"/>
  <c r="AB38" i="7" s="1"/>
  <c r="AC38" i="7" s="1"/>
  <c r="AD38" i="7" s="1"/>
  <c r="AE38" i="7" s="1"/>
  <c r="AF38" i="7" s="1"/>
  <c r="AG38" i="7" s="1"/>
  <c r="AH38" i="7" s="1"/>
  <c r="M37" i="7"/>
  <c r="O37" i="7" s="1"/>
  <c r="Q37" i="7" s="1"/>
  <c r="S37" i="7" s="1"/>
  <c r="U37" i="7" s="1"/>
  <c r="V37" i="7" s="1"/>
  <c r="W37" i="7" s="1"/>
  <c r="X37" i="7" s="1"/>
  <c r="Z37" i="7" s="1"/>
  <c r="AB37" i="7" s="1"/>
  <c r="AC37" i="7" s="1"/>
  <c r="AD37" i="7" s="1"/>
  <c r="AE37" i="7" s="1"/>
  <c r="AF37" i="7" s="1"/>
  <c r="AG37" i="7" s="1"/>
  <c r="AH37" i="7" s="1"/>
  <c r="M36" i="7"/>
  <c r="O36" i="7" s="1"/>
  <c r="Q36" i="7" s="1"/>
  <c r="S36" i="7" s="1"/>
  <c r="U36" i="7" s="1"/>
  <c r="V36" i="7" s="1"/>
  <c r="W36" i="7" s="1"/>
  <c r="X36" i="7" s="1"/>
  <c r="Z36" i="7" s="1"/>
  <c r="AB36" i="7" s="1"/>
  <c r="AC36" i="7" s="1"/>
  <c r="AD36" i="7" s="1"/>
  <c r="AE36" i="7" s="1"/>
  <c r="AF36" i="7" s="1"/>
  <c r="AG36" i="7" s="1"/>
  <c r="AH36" i="7" s="1"/>
  <c r="M35" i="7"/>
  <c r="O35" i="7" s="1"/>
  <c r="Q35" i="7" s="1"/>
  <c r="S35" i="7" s="1"/>
  <c r="U35" i="7" s="1"/>
  <c r="V35" i="7" s="1"/>
  <c r="W35" i="7" s="1"/>
  <c r="X35" i="7" s="1"/>
  <c r="Z35" i="7" s="1"/>
  <c r="AB35" i="7" s="1"/>
  <c r="AC35" i="7" s="1"/>
  <c r="AD35" i="7" s="1"/>
  <c r="AE35" i="7" s="1"/>
  <c r="AF35" i="7" s="1"/>
  <c r="AG35" i="7" s="1"/>
  <c r="AH35" i="7" s="1"/>
  <c r="M34" i="7"/>
  <c r="O34" i="7" s="1"/>
  <c r="Q34" i="7" s="1"/>
  <c r="S34" i="7" s="1"/>
  <c r="U34" i="7" s="1"/>
  <c r="V34" i="7" s="1"/>
  <c r="W34" i="7" s="1"/>
  <c r="X34" i="7" s="1"/>
  <c r="Z34" i="7" s="1"/>
  <c r="AB34" i="7" s="1"/>
  <c r="AC34" i="7" s="1"/>
  <c r="AD34" i="7" s="1"/>
  <c r="AE34" i="7" s="1"/>
  <c r="AF34" i="7" s="1"/>
  <c r="AG34" i="7" s="1"/>
  <c r="AH34" i="7" s="1"/>
  <c r="M33" i="7"/>
  <c r="O33" i="7" s="1"/>
  <c r="Q33" i="7" s="1"/>
  <c r="S33" i="7" s="1"/>
  <c r="U33" i="7" s="1"/>
  <c r="V33" i="7" s="1"/>
  <c r="W33" i="7" s="1"/>
  <c r="X33" i="7" s="1"/>
  <c r="Z33" i="7" s="1"/>
  <c r="AB33" i="7" s="1"/>
  <c r="AC33" i="7" s="1"/>
  <c r="AD33" i="7" s="1"/>
  <c r="AE33" i="7" s="1"/>
  <c r="AF33" i="7" s="1"/>
  <c r="AG33" i="7" s="1"/>
  <c r="AH33" i="7" s="1"/>
  <c r="M32" i="7"/>
  <c r="O32" i="7" s="1"/>
  <c r="Q32" i="7" s="1"/>
  <c r="S32" i="7" s="1"/>
  <c r="U32" i="7" s="1"/>
  <c r="V32" i="7" s="1"/>
  <c r="W32" i="7" s="1"/>
  <c r="X32" i="7" s="1"/>
  <c r="Z32" i="7" s="1"/>
  <c r="AB32" i="7" s="1"/>
  <c r="AC32" i="7" s="1"/>
  <c r="AD32" i="7" s="1"/>
  <c r="AE32" i="7" s="1"/>
  <c r="AF32" i="7" s="1"/>
  <c r="AG32" i="7" s="1"/>
  <c r="AH32" i="7" s="1"/>
  <c r="M31" i="7"/>
  <c r="O31" i="7" s="1"/>
  <c r="Q31" i="7" s="1"/>
  <c r="S31" i="7" s="1"/>
  <c r="U31" i="7" s="1"/>
  <c r="V31" i="7" s="1"/>
  <c r="W31" i="7" s="1"/>
  <c r="X31" i="7" s="1"/>
  <c r="Z31" i="7" s="1"/>
  <c r="AB31" i="7" s="1"/>
  <c r="AC31" i="7" s="1"/>
  <c r="AD31" i="7" s="1"/>
  <c r="AE31" i="7" s="1"/>
  <c r="AF31" i="7" s="1"/>
  <c r="AG31" i="7" s="1"/>
  <c r="AH31" i="7" s="1"/>
  <c r="M30" i="7"/>
  <c r="O30" i="7" s="1"/>
  <c r="Q30" i="7" s="1"/>
  <c r="S30" i="7" s="1"/>
  <c r="U30" i="7" s="1"/>
  <c r="V30" i="7" s="1"/>
  <c r="W30" i="7" s="1"/>
  <c r="X30" i="7" s="1"/>
  <c r="Z30" i="7" s="1"/>
  <c r="AB30" i="7" s="1"/>
  <c r="AC30" i="7" s="1"/>
  <c r="AD30" i="7" s="1"/>
  <c r="AE30" i="7" s="1"/>
  <c r="AF30" i="7" s="1"/>
  <c r="AG30" i="7" s="1"/>
  <c r="AH30" i="7" s="1"/>
  <c r="M29" i="7"/>
  <c r="O29" i="7" s="1"/>
  <c r="Q29" i="7" s="1"/>
  <c r="S29" i="7" s="1"/>
  <c r="U29" i="7" s="1"/>
  <c r="V29" i="7" s="1"/>
  <c r="W29" i="7" s="1"/>
  <c r="X29" i="7" s="1"/>
  <c r="Z29" i="7" s="1"/>
  <c r="AB29" i="7" s="1"/>
  <c r="AC29" i="7" s="1"/>
  <c r="AD29" i="7" s="1"/>
  <c r="AE29" i="7" s="1"/>
  <c r="AF29" i="7" s="1"/>
  <c r="AG29" i="7" s="1"/>
  <c r="AH29" i="7" s="1"/>
  <c r="M28" i="7"/>
  <c r="O28" i="7" s="1"/>
  <c r="Q28" i="7" s="1"/>
  <c r="S28" i="7" s="1"/>
  <c r="U28" i="7" s="1"/>
  <c r="V28" i="7" s="1"/>
  <c r="W28" i="7" s="1"/>
  <c r="X28" i="7" s="1"/>
  <c r="Z28" i="7" s="1"/>
  <c r="AB28" i="7" s="1"/>
  <c r="AC28" i="7" s="1"/>
  <c r="AD28" i="7" s="1"/>
  <c r="AE28" i="7" s="1"/>
  <c r="AF28" i="7" s="1"/>
  <c r="AG28" i="7" s="1"/>
  <c r="AH28" i="7" s="1"/>
  <c r="M27" i="7"/>
  <c r="O27" i="7" s="1"/>
  <c r="Q27" i="7" s="1"/>
  <c r="S27" i="7" s="1"/>
  <c r="U27" i="7" s="1"/>
  <c r="V27" i="7" s="1"/>
  <c r="W27" i="7" s="1"/>
  <c r="X27" i="7" s="1"/>
  <c r="Z27" i="7" s="1"/>
  <c r="AB27" i="7" s="1"/>
  <c r="AC27" i="7" s="1"/>
  <c r="AD27" i="7" s="1"/>
  <c r="AE27" i="7" s="1"/>
  <c r="AF27" i="7" s="1"/>
  <c r="AG27" i="7" s="1"/>
  <c r="AH27" i="7" s="1"/>
  <c r="M26" i="7"/>
  <c r="O26" i="7" s="1"/>
  <c r="Q26" i="7" s="1"/>
  <c r="S26" i="7" s="1"/>
  <c r="U26" i="7" s="1"/>
  <c r="V26" i="7" s="1"/>
  <c r="W26" i="7" s="1"/>
  <c r="X26" i="7" s="1"/>
  <c r="Z26" i="7" s="1"/>
  <c r="AB26" i="7" s="1"/>
  <c r="AC26" i="7" s="1"/>
  <c r="AD26" i="7" s="1"/>
  <c r="AE26" i="7" s="1"/>
  <c r="AF26" i="7" s="1"/>
  <c r="AG26" i="7" s="1"/>
  <c r="AH26" i="7" s="1"/>
  <c r="M25" i="7"/>
  <c r="O25" i="7" s="1"/>
  <c r="Q25" i="7" s="1"/>
  <c r="S25" i="7" s="1"/>
  <c r="U25" i="7" s="1"/>
  <c r="V25" i="7" s="1"/>
  <c r="W25" i="7" s="1"/>
  <c r="X25" i="7" s="1"/>
  <c r="Z25" i="7" s="1"/>
  <c r="AB25" i="7" s="1"/>
  <c r="AC25" i="7" s="1"/>
  <c r="AD25" i="7" s="1"/>
  <c r="AE25" i="7" s="1"/>
  <c r="AF25" i="7" s="1"/>
  <c r="AG25" i="7" s="1"/>
  <c r="AH25" i="7" s="1"/>
  <c r="M24" i="7"/>
  <c r="O24" i="7" s="1"/>
  <c r="Q24" i="7" s="1"/>
  <c r="S24" i="7" s="1"/>
  <c r="U24" i="7" s="1"/>
  <c r="V24" i="7" s="1"/>
  <c r="W24" i="7" s="1"/>
  <c r="X24" i="7" s="1"/>
  <c r="Z24" i="7" s="1"/>
  <c r="AB24" i="7" s="1"/>
  <c r="AC24" i="7" s="1"/>
  <c r="AD24" i="7" s="1"/>
  <c r="AE24" i="7" s="1"/>
  <c r="AF24" i="7" s="1"/>
  <c r="AG24" i="7" s="1"/>
  <c r="AH24" i="7" s="1"/>
  <c r="M23" i="7"/>
  <c r="O23" i="7" s="1"/>
  <c r="Q23" i="7" s="1"/>
  <c r="S23" i="7" s="1"/>
  <c r="U23" i="7" s="1"/>
  <c r="V23" i="7" s="1"/>
  <c r="W23" i="7" s="1"/>
  <c r="X23" i="7" s="1"/>
  <c r="Z23" i="7" s="1"/>
  <c r="AB23" i="7" s="1"/>
  <c r="AC23" i="7" s="1"/>
  <c r="AD23" i="7" s="1"/>
  <c r="AE23" i="7" s="1"/>
  <c r="AF23" i="7" s="1"/>
  <c r="AG23" i="7" s="1"/>
  <c r="AH23" i="7" s="1"/>
  <c r="M22" i="7"/>
  <c r="O22" i="7" s="1"/>
  <c r="Q22" i="7" s="1"/>
  <c r="S22" i="7" s="1"/>
  <c r="U22" i="7" s="1"/>
  <c r="V22" i="7" s="1"/>
  <c r="W22" i="7" s="1"/>
  <c r="X22" i="7" s="1"/>
  <c r="Z22" i="7" s="1"/>
  <c r="AB22" i="7" s="1"/>
  <c r="AC22" i="7" s="1"/>
  <c r="AD22" i="7" s="1"/>
  <c r="AE22" i="7" s="1"/>
  <c r="AF22" i="7" s="1"/>
  <c r="AG22" i="7" s="1"/>
  <c r="AH22" i="7" s="1"/>
  <c r="AO186" i="7"/>
  <c r="AP186" i="7" s="1"/>
  <c r="AO185" i="7"/>
  <c r="AP185" i="7" s="1"/>
  <c r="AO184" i="7"/>
  <c r="AP184" i="7" s="1"/>
  <c r="AO183" i="7"/>
  <c r="AP183" i="7" s="1"/>
  <c r="AO182" i="7"/>
  <c r="AP182" i="7" s="1"/>
  <c r="AO181" i="7"/>
  <c r="AP181" i="7" s="1"/>
  <c r="AO180" i="7"/>
  <c r="AP180" i="7" s="1"/>
  <c r="AO179" i="7"/>
  <c r="AP179" i="7" s="1"/>
  <c r="AO178" i="7"/>
  <c r="AP178" i="7" s="1"/>
  <c r="AO177" i="7"/>
  <c r="AP177" i="7" s="1"/>
  <c r="AO176" i="7"/>
  <c r="AP176" i="7" s="1"/>
  <c r="AO175" i="7"/>
  <c r="AP175" i="7" s="1"/>
  <c r="AO174" i="7"/>
  <c r="AP174" i="7" s="1"/>
  <c r="AO173" i="7"/>
  <c r="AP173" i="7" s="1"/>
  <c r="AO172" i="7"/>
  <c r="AP172" i="7" s="1"/>
  <c r="AO171" i="7"/>
  <c r="AP171" i="7" s="1"/>
  <c r="AO170" i="7"/>
  <c r="AP170" i="7" s="1"/>
  <c r="AO169" i="7"/>
  <c r="AP169" i="7" s="1"/>
  <c r="AO168" i="7"/>
  <c r="AP168" i="7" s="1"/>
  <c r="AO167" i="7"/>
  <c r="AP167" i="7" s="1"/>
  <c r="AO166" i="7"/>
  <c r="AP166" i="7" s="1"/>
  <c r="AO165" i="7"/>
  <c r="AP165" i="7" s="1"/>
  <c r="AO164" i="7"/>
  <c r="AP164" i="7" s="1"/>
  <c r="AO163" i="7"/>
  <c r="AP163" i="7" s="1"/>
  <c r="AO162" i="7"/>
  <c r="AP162" i="7" s="1"/>
  <c r="AO161" i="7"/>
  <c r="AP161" i="7" s="1"/>
  <c r="AO160" i="7"/>
  <c r="AP160" i="7" s="1"/>
  <c r="AO159" i="7"/>
  <c r="AP159" i="7" s="1"/>
  <c r="AO158" i="7"/>
  <c r="AP158" i="7" s="1"/>
  <c r="AO157" i="7"/>
  <c r="AP157" i="7" s="1"/>
  <c r="AO156" i="7"/>
  <c r="AP156" i="7" s="1"/>
  <c r="AO155" i="7"/>
  <c r="AP155" i="7" s="1"/>
  <c r="AO154" i="7"/>
  <c r="AP154" i="7" s="1"/>
  <c r="AO153" i="7"/>
  <c r="AP153" i="7" s="1"/>
  <c r="AO152" i="7"/>
  <c r="AP152" i="7" s="1"/>
  <c r="AO151" i="7"/>
  <c r="AP151" i="7" s="1"/>
  <c r="AO150" i="7"/>
  <c r="AP150" i="7" s="1"/>
  <c r="AO149" i="7"/>
  <c r="AP149" i="7" s="1"/>
  <c r="AO148" i="7"/>
  <c r="AP148" i="7" s="1"/>
  <c r="AO147" i="7"/>
  <c r="AP147" i="7" s="1"/>
  <c r="AO146" i="7"/>
  <c r="AP146" i="7" s="1"/>
  <c r="AO145" i="7"/>
  <c r="AP145" i="7" s="1"/>
  <c r="AO144" i="7"/>
  <c r="AP144" i="7" s="1"/>
  <c r="AO143" i="7"/>
  <c r="AP143" i="7" s="1"/>
  <c r="AO142" i="7"/>
  <c r="AP142" i="7" s="1"/>
  <c r="AO141" i="7"/>
  <c r="AP141" i="7" s="1"/>
  <c r="AO140" i="7"/>
  <c r="AP140" i="7" s="1"/>
  <c r="AO139" i="7"/>
  <c r="AP139" i="7" s="1"/>
  <c r="AO138" i="7"/>
  <c r="AP138" i="7" s="1"/>
  <c r="AO137" i="7"/>
  <c r="AP137" i="7" s="1"/>
  <c r="AO136" i="7"/>
  <c r="AP136" i="7" s="1"/>
  <c r="AO135" i="7"/>
  <c r="AP135" i="7" s="1"/>
  <c r="AO134" i="7"/>
  <c r="AP134" i="7" s="1"/>
  <c r="AO133" i="7"/>
  <c r="AP133" i="7" s="1"/>
  <c r="AO132" i="7"/>
  <c r="AP132" i="7" s="1"/>
  <c r="AO131" i="7"/>
  <c r="AP131" i="7" s="1"/>
  <c r="AO130" i="7"/>
  <c r="AP130" i="7" s="1"/>
  <c r="AO129" i="7"/>
  <c r="AP129" i="7" s="1"/>
  <c r="AO128" i="7"/>
  <c r="AP128" i="7" s="1"/>
  <c r="AO127" i="7"/>
  <c r="AP127" i="7" s="1"/>
  <c r="AO126" i="7"/>
  <c r="AP126" i="7" s="1"/>
  <c r="AO125" i="7"/>
  <c r="AP125" i="7" s="1"/>
  <c r="AO124" i="7"/>
  <c r="AP124" i="7" s="1"/>
  <c r="AO123" i="7"/>
  <c r="AP123" i="7" s="1"/>
  <c r="AO122" i="7"/>
  <c r="AP122" i="7" s="1"/>
  <c r="AO121" i="7"/>
  <c r="AP121" i="7" s="1"/>
  <c r="AO120" i="7"/>
  <c r="AP120" i="7" s="1"/>
  <c r="AO119" i="7"/>
  <c r="AP119" i="7" s="1"/>
  <c r="AO118" i="7"/>
  <c r="AP118" i="7" s="1"/>
  <c r="AO117" i="7"/>
  <c r="AP117" i="7" s="1"/>
  <c r="AO116" i="7"/>
  <c r="AP116" i="7" s="1"/>
  <c r="AO115" i="7"/>
  <c r="AP115" i="7" s="1"/>
  <c r="AO114" i="7"/>
  <c r="AP114" i="7" s="1"/>
  <c r="AO113" i="7"/>
  <c r="AP113" i="7" s="1"/>
  <c r="AO112" i="7"/>
  <c r="AP112" i="7" s="1"/>
  <c r="AO111" i="7"/>
  <c r="AP111" i="7" s="1"/>
  <c r="AO110" i="7"/>
  <c r="AP110" i="7" s="1"/>
  <c r="AO109" i="7"/>
  <c r="AP109" i="7" s="1"/>
  <c r="AO108" i="7"/>
  <c r="AP108" i="7" s="1"/>
  <c r="AO107" i="7"/>
  <c r="AP107" i="7" s="1"/>
  <c r="AO106" i="7"/>
  <c r="AP106" i="7" s="1"/>
  <c r="AO105" i="7"/>
  <c r="AP105" i="7" s="1"/>
  <c r="AO104" i="7"/>
  <c r="AP104" i="7" s="1"/>
  <c r="AO103" i="7"/>
  <c r="AP103" i="7" s="1"/>
  <c r="AO102" i="7"/>
  <c r="AP102" i="7" s="1"/>
  <c r="AO101" i="7"/>
  <c r="AP101" i="7" s="1"/>
  <c r="AO100" i="7"/>
  <c r="AP100" i="7" s="1"/>
  <c r="AO99" i="7"/>
  <c r="AP99" i="7" s="1"/>
  <c r="AO98" i="7"/>
  <c r="AP98" i="7" s="1"/>
  <c r="AO97" i="7"/>
  <c r="AP97" i="7" s="1"/>
  <c r="AO96" i="7"/>
  <c r="AP96" i="7" s="1"/>
  <c r="AO95" i="7"/>
  <c r="AP95" i="7" s="1"/>
  <c r="AO94" i="7"/>
  <c r="AP94" i="7" s="1"/>
  <c r="AO93" i="7"/>
  <c r="AP93" i="7" s="1"/>
  <c r="AO92" i="7"/>
  <c r="AP92" i="7" s="1"/>
  <c r="AO91" i="7"/>
  <c r="AP91" i="7" s="1"/>
  <c r="AO90" i="7"/>
  <c r="AP90" i="7" s="1"/>
  <c r="AO89" i="7"/>
  <c r="AP89" i="7" s="1"/>
  <c r="AO88" i="7"/>
  <c r="AP88" i="7" s="1"/>
  <c r="AO87" i="7"/>
  <c r="AP87" i="7" s="1"/>
  <c r="AO86" i="7"/>
  <c r="AP86" i="7" s="1"/>
  <c r="AO85" i="7"/>
  <c r="AP85" i="7" s="1"/>
  <c r="AO84" i="7"/>
  <c r="AP84" i="7" s="1"/>
  <c r="AO83" i="7"/>
  <c r="AP83" i="7" s="1"/>
  <c r="AO82" i="7"/>
  <c r="AP82" i="7" s="1"/>
  <c r="AO81" i="7"/>
  <c r="AP81" i="7" s="1"/>
  <c r="AO80" i="7"/>
  <c r="AP80" i="7" s="1"/>
  <c r="AO79" i="7"/>
  <c r="AP79" i="7" s="1"/>
  <c r="AO78" i="7"/>
  <c r="AP78" i="7" s="1"/>
  <c r="AO77" i="7"/>
  <c r="AP77" i="7" s="1"/>
  <c r="AO76" i="7"/>
  <c r="AP76" i="7" s="1"/>
  <c r="AO75" i="7"/>
  <c r="AP75" i="7" s="1"/>
  <c r="AO74" i="7"/>
  <c r="AP74" i="7" s="1"/>
  <c r="AO73" i="7"/>
  <c r="AP73" i="7" s="1"/>
  <c r="AO72" i="7"/>
  <c r="AP72" i="7" s="1"/>
  <c r="AO71" i="7"/>
  <c r="AP71" i="7" s="1"/>
  <c r="AO70" i="7"/>
  <c r="AP70" i="7" s="1"/>
  <c r="AO69" i="7"/>
  <c r="AP69" i="7" s="1"/>
  <c r="AO68" i="7"/>
  <c r="AP68" i="7" s="1"/>
  <c r="AO67" i="7"/>
  <c r="AP67" i="7" s="1"/>
  <c r="AO66" i="7"/>
  <c r="AP66" i="7" s="1"/>
  <c r="AO65" i="7"/>
  <c r="AP65" i="7" s="1"/>
  <c r="AO64" i="7"/>
  <c r="AP64" i="7" s="1"/>
  <c r="AO63" i="7"/>
  <c r="AP63" i="7" s="1"/>
  <c r="AO62" i="7"/>
  <c r="AP62" i="7" s="1"/>
  <c r="AO61" i="7"/>
  <c r="AP61" i="7" s="1"/>
  <c r="AO60" i="7"/>
  <c r="AP60" i="7" s="1"/>
  <c r="AO59" i="7"/>
  <c r="AP59" i="7" s="1"/>
  <c r="AO58" i="7"/>
  <c r="AP58" i="7" s="1"/>
  <c r="AO57" i="7"/>
  <c r="AP57" i="7" s="1"/>
  <c r="AO56" i="7"/>
  <c r="AP56" i="7" s="1"/>
  <c r="AO55" i="7"/>
  <c r="AP55" i="7" s="1"/>
  <c r="AO54" i="7"/>
  <c r="AP54" i="7" s="1"/>
  <c r="AO53" i="7"/>
  <c r="AP53" i="7" s="1"/>
  <c r="AO52" i="7"/>
  <c r="AP52" i="7" s="1"/>
  <c r="AO51" i="7"/>
  <c r="AP51" i="7" s="1"/>
  <c r="AO50" i="7"/>
  <c r="AP50" i="7" s="1"/>
  <c r="AO49" i="7"/>
  <c r="AP49" i="7" s="1"/>
  <c r="AO48" i="7"/>
  <c r="AP48" i="7" s="1"/>
  <c r="AO47" i="7"/>
  <c r="AP47" i="7" s="1"/>
  <c r="AO46" i="7"/>
  <c r="AP46" i="7" s="1"/>
  <c r="AO45" i="7"/>
  <c r="AP45" i="7" s="1"/>
  <c r="AO44" i="7"/>
  <c r="AP44" i="7" s="1"/>
  <c r="AO43" i="7"/>
  <c r="AP43" i="7" s="1"/>
  <c r="AO42" i="7"/>
  <c r="AP42" i="7" s="1"/>
  <c r="AO41" i="7"/>
  <c r="AP41" i="7" s="1"/>
  <c r="AO40" i="7"/>
  <c r="AP40" i="7" s="1"/>
  <c r="AO39" i="7"/>
  <c r="AP39" i="7" s="1"/>
  <c r="AO38" i="7"/>
  <c r="AP38" i="7" s="1"/>
  <c r="AO37" i="7"/>
  <c r="AP37" i="7" s="1"/>
  <c r="AO36" i="7"/>
  <c r="AP36" i="7" s="1"/>
  <c r="AO35" i="7"/>
  <c r="AP35" i="7" s="1"/>
  <c r="AO34" i="7"/>
  <c r="AP34" i="7" s="1"/>
  <c r="AO33" i="7"/>
  <c r="AP33" i="7" s="1"/>
  <c r="AO32" i="7"/>
  <c r="AP32" i="7" s="1"/>
  <c r="AO31" i="7"/>
  <c r="AP31" i="7" s="1"/>
  <c r="AO30" i="7"/>
  <c r="AP30" i="7" s="1"/>
  <c r="AO29" i="7"/>
  <c r="AP29" i="7" s="1"/>
  <c r="AO28" i="7"/>
  <c r="AP28" i="7" s="1"/>
  <c r="AO27" i="7"/>
  <c r="AP27" i="7" s="1"/>
  <c r="AO26" i="7"/>
  <c r="AP26" i="7" s="1"/>
  <c r="AO25" i="7"/>
  <c r="AP25" i="7" s="1"/>
  <c r="AO24" i="7"/>
  <c r="AP24" i="7" s="1"/>
  <c r="AO23" i="7"/>
  <c r="AP23" i="7" s="1"/>
  <c r="AO22" i="7"/>
  <c r="AP22" i="7" s="1"/>
  <c r="AO21" i="7"/>
  <c r="AP21" i="7" s="1"/>
  <c r="M21" i="7"/>
  <c r="O21" i="7" s="1"/>
  <c r="D188" i="7"/>
  <c r="J186" i="7"/>
  <c r="G186" i="7"/>
  <c r="J185" i="7"/>
  <c r="AR185" i="7" s="1"/>
  <c r="I185" i="7"/>
  <c r="J184" i="7"/>
  <c r="AR184" i="7" s="1"/>
  <c r="I184" i="7"/>
  <c r="J183" i="7"/>
  <c r="I183" i="7"/>
  <c r="J182" i="7"/>
  <c r="AR182" i="7" s="1"/>
  <c r="I182" i="7"/>
  <c r="J181" i="7"/>
  <c r="AR181" i="7" s="1"/>
  <c r="I181" i="7"/>
  <c r="J180" i="7"/>
  <c r="AR180" i="7" s="1"/>
  <c r="I180" i="7"/>
  <c r="J179" i="7"/>
  <c r="I179" i="7"/>
  <c r="J178" i="7"/>
  <c r="AR178" i="7" s="1"/>
  <c r="I178" i="7"/>
  <c r="J177" i="7"/>
  <c r="AR177" i="7" s="1"/>
  <c r="I177" i="7"/>
  <c r="J176" i="7"/>
  <c r="AR176" i="7" s="1"/>
  <c r="I176" i="7"/>
  <c r="J175" i="7"/>
  <c r="I175" i="7"/>
  <c r="J174" i="7"/>
  <c r="AR174" i="7" s="1"/>
  <c r="I174" i="7"/>
  <c r="J173" i="7"/>
  <c r="AR173" i="7" s="1"/>
  <c r="I173" i="7"/>
  <c r="J172" i="7"/>
  <c r="AR172" i="7" s="1"/>
  <c r="I172" i="7"/>
  <c r="J171" i="7"/>
  <c r="I171" i="7"/>
  <c r="J170" i="7"/>
  <c r="AR170" i="7" s="1"/>
  <c r="I170" i="7"/>
  <c r="J169" i="7"/>
  <c r="AR169" i="7" s="1"/>
  <c r="I169" i="7"/>
  <c r="J168" i="7"/>
  <c r="AR168" i="7" s="1"/>
  <c r="I168" i="7"/>
  <c r="J167" i="7"/>
  <c r="AR167" i="7" s="1"/>
  <c r="I167" i="7"/>
  <c r="J166" i="7"/>
  <c r="AR166" i="7" s="1"/>
  <c r="I166" i="7"/>
  <c r="J165" i="7"/>
  <c r="AR165" i="7" s="1"/>
  <c r="I165" i="7"/>
  <c r="J164" i="7"/>
  <c r="AR164" i="7" s="1"/>
  <c r="I164" i="7"/>
  <c r="J163" i="7"/>
  <c r="I163" i="7"/>
  <c r="J162" i="7"/>
  <c r="AR162" i="7" s="1"/>
  <c r="I162" i="7"/>
  <c r="J161" i="7"/>
  <c r="AR161" i="7" s="1"/>
  <c r="I161" i="7"/>
  <c r="J160" i="7"/>
  <c r="AR160" i="7" s="1"/>
  <c r="I160" i="7"/>
  <c r="J159" i="7"/>
  <c r="AR159" i="7" s="1"/>
  <c r="I159" i="7"/>
  <c r="J158" i="7"/>
  <c r="AR158" i="7" s="1"/>
  <c r="I158" i="7"/>
  <c r="J157" i="7"/>
  <c r="AR157" i="7" s="1"/>
  <c r="I157" i="7"/>
  <c r="J156" i="7"/>
  <c r="AR156" i="7" s="1"/>
  <c r="I156" i="7"/>
  <c r="J155" i="7"/>
  <c r="I155" i="7"/>
  <c r="J154" i="7"/>
  <c r="AR154" i="7" s="1"/>
  <c r="I154" i="7"/>
  <c r="J153" i="7"/>
  <c r="AR153" i="7" s="1"/>
  <c r="I153" i="7"/>
  <c r="J152" i="7"/>
  <c r="AR152" i="7" s="1"/>
  <c r="I152" i="7"/>
  <c r="J151" i="7"/>
  <c r="AR151" i="7" s="1"/>
  <c r="I151" i="7"/>
  <c r="J150" i="7"/>
  <c r="AR150" i="7" s="1"/>
  <c r="I150" i="7"/>
  <c r="J149" i="7"/>
  <c r="AR149" i="7" s="1"/>
  <c r="I149" i="7"/>
  <c r="J148" i="7"/>
  <c r="AR148" i="7" s="1"/>
  <c r="I148" i="7"/>
  <c r="J147" i="7"/>
  <c r="AR147" i="7" s="1"/>
  <c r="I147" i="7"/>
  <c r="J146" i="7"/>
  <c r="AR146" i="7" s="1"/>
  <c r="I146" i="7"/>
  <c r="J145" i="7"/>
  <c r="AR145" i="7" s="1"/>
  <c r="I145" i="7"/>
  <c r="J144" i="7"/>
  <c r="AR144" i="7" s="1"/>
  <c r="I144" i="7"/>
  <c r="J143" i="7"/>
  <c r="AR143" i="7" s="1"/>
  <c r="I143" i="7"/>
  <c r="J142" i="7"/>
  <c r="AR142" i="7" s="1"/>
  <c r="I142" i="7"/>
  <c r="J141" i="7"/>
  <c r="AR141" i="7" s="1"/>
  <c r="I141" i="7"/>
  <c r="J140" i="7"/>
  <c r="AR140" i="7" s="1"/>
  <c r="I140" i="7"/>
  <c r="J139" i="7"/>
  <c r="AR139" i="7" s="1"/>
  <c r="I139" i="7"/>
  <c r="J138" i="7"/>
  <c r="AR138" i="7" s="1"/>
  <c r="I138" i="7"/>
  <c r="J137" i="7"/>
  <c r="AR137" i="7" s="1"/>
  <c r="I137" i="7"/>
  <c r="J136" i="7"/>
  <c r="AR136" i="7" s="1"/>
  <c r="I136" i="7"/>
  <c r="J135" i="7"/>
  <c r="AR135" i="7" s="1"/>
  <c r="I135" i="7"/>
  <c r="J134" i="7"/>
  <c r="AR134" i="7" s="1"/>
  <c r="I134" i="7"/>
  <c r="J133" i="7"/>
  <c r="AR133" i="7" s="1"/>
  <c r="I133" i="7"/>
  <c r="J132" i="7"/>
  <c r="AR132" i="7" s="1"/>
  <c r="I132" i="7"/>
  <c r="J131" i="7"/>
  <c r="AR131" i="7" s="1"/>
  <c r="I131" i="7"/>
  <c r="J130" i="7"/>
  <c r="AR130" i="7" s="1"/>
  <c r="I130" i="7"/>
  <c r="J129" i="7"/>
  <c r="AR129" i="7" s="1"/>
  <c r="I129" i="7"/>
  <c r="J128" i="7"/>
  <c r="AR128" i="7" s="1"/>
  <c r="I128" i="7"/>
  <c r="J127" i="7"/>
  <c r="AR127" i="7" s="1"/>
  <c r="I127" i="7"/>
  <c r="J126" i="7"/>
  <c r="AR126" i="7" s="1"/>
  <c r="I126" i="7"/>
  <c r="J125" i="7"/>
  <c r="AR125" i="7" s="1"/>
  <c r="I125" i="7"/>
  <c r="J124" i="7"/>
  <c r="AR124" i="7" s="1"/>
  <c r="I124" i="7"/>
  <c r="J123" i="7"/>
  <c r="AR123" i="7" s="1"/>
  <c r="I123" i="7"/>
  <c r="J122" i="7"/>
  <c r="AR122" i="7" s="1"/>
  <c r="I122" i="7"/>
  <c r="J121" i="7"/>
  <c r="AR121" i="7" s="1"/>
  <c r="I121" i="7"/>
  <c r="J120" i="7"/>
  <c r="AR120" i="7" s="1"/>
  <c r="I120" i="7"/>
  <c r="J119" i="7"/>
  <c r="AR119" i="7" s="1"/>
  <c r="I119" i="7"/>
  <c r="J118" i="7"/>
  <c r="AR118" i="7" s="1"/>
  <c r="I118" i="7"/>
  <c r="J117" i="7"/>
  <c r="AR117" i="7" s="1"/>
  <c r="I117" i="7"/>
  <c r="J116" i="7"/>
  <c r="AR116" i="7" s="1"/>
  <c r="I116" i="7"/>
  <c r="J115" i="7"/>
  <c r="AR115" i="7" s="1"/>
  <c r="I115" i="7"/>
  <c r="J114" i="7"/>
  <c r="AR114" i="7" s="1"/>
  <c r="I114" i="7"/>
  <c r="J113" i="7"/>
  <c r="AR113" i="7" s="1"/>
  <c r="I113" i="7"/>
  <c r="J112" i="7"/>
  <c r="AR112" i="7" s="1"/>
  <c r="I112" i="7"/>
  <c r="J111" i="7"/>
  <c r="AR111" i="7" s="1"/>
  <c r="I111" i="7"/>
  <c r="J110" i="7"/>
  <c r="AR110" i="7" s="1"/>
  <c r="I110" i="7"/>
  <c r="J109" i="7"/>
  <c r="AR109" i="7" s="1"/>
  <c r="I109" i="7"/>
  <c r="J108" i="7"/>
  <c r="AR108" i="7" s="1"/>
  <c r="I108" i="7"/>
  <c r="J107" i="7"/>
  <c r="AR107" i="7" s="1"/>
  <c r="I107" i="7"/>
  <c r="J106" i="7"/>
  <c r="AR106" i="7" s="1"/>
  <c r="I106" i="7"/>
  <c r="J105" i="7"/>
  <c r="AR105" i="7" s="1"/>
  <c r="I105" i="7"/>
  <c r="J104" i="7"/>
  <c r="AR104" i="7" s="1"/>
  <c r="I104" i="7"/>
  <c r="J103" i="7"/>
  <c r="AR103" i="7" s="1"/>
  <c r="I103" i="7"/>
  <c r="J102" i="7"/>
  <c r="AR102" i="7" s="1"/>
  <c r="I102" i="7"/>
  <c r="J101" i="7"/>
  <c r="AR101" i="7" s="1"/>
  <c r="I101" i="7"/>
  <c r="J100" i="7"/>
  <c r="AR100" i="7" s="1"/>
  <c r="I100" i="7"/>
  <c r="J99" i="7"/>
  <c r="AR99" i="7" s="1"/>
  <c r="I99" i="7"/>
  <c r="J98" i="7"/>
  <c r="AR98" i="7" s="1"/>
  <c r="I98" i="7"/>
  <c r="J97" i="7"/>
  <c r="AR97" i="7" s="1"/>
  <c r="I97" i="7"/>
  <c r="J96" i="7"/>
  <c r="AR96" i="7" s="1"/>
  <c r="I96" i="7"/>
  <c r="J95" i="7"/>
  <c r="AR95" i="7" s="1"/>
  <c r="I95" i="7"/>
  <c r="J94" i="7"/>
  <c r="AR94" i="7" s="1"/>
  <c r="I94" i="7"/>
  <c r="J93" i="7"/>
  <c r="AR93" i="7" s="1"/>
  <c r="I93" i="7"/>
  <c r="J92" i="7"/>
  <c r="AR92" i="7" s="1"/>
  <c r="I92" i="7"/>
  <c r="J91" i="7"/>
  <c r="AR91" i="7" s="1"/>
  <c r="I91" i="7"/>
  <c r="J90" i="7"/>
  <c r="AR90" i="7" s="1"/>
  <c r="I90" i="7"/>
  <c r="J89" i="7"/>
  <c r="AR89" i="7" s="1"/>
  <c r="I89" i="7"/>
  <c r="J88" i="7"/>
  <c r="AR88" i="7" s="1"/>
  <c r="I88" i="7"/>
  <c r="J87" i="7"/>
  <c r="AR87" i="7" s="1"/>
  <c r="I87" i="7"/>
  <c r="J86" i="7"/>
  <c r="AR86" i="7" s="1"/>
  <c r="I86" i="7"/>
  <c r="J85" i="7"/>
  <c r="AR85" i="7" s="1"/>
  <c r="I85" i="7"/>
  <c r="J84" i="7"/>
  <c r="AR84" i="7" s="1"/>
  <c r="I84" i="7"/>
  <c r="J83" i="7"/>
  <c r="AR83" i="7" s="1"/>
  <c r="I83" i="7"/>
  <c r="J82" i="7"/>
  <c r="AR82" i="7" s="1"/>
  <c r="I82" i="7"/>
  <c r="J81" i="7"/>
  <c r="AR81" i="7" s="1"/>
  <c r="I81" i="7"/>
  <c r="J80" i="7"/>
  <c r="AR80" i="7" s="1"/>
  <c r="I80" i="7"/>
  <c r="J79" i="7"/>
  <c r="AR79" i="7" s="1"/>
  <c r="I79" i="7"/>
  <c r="J78" i="7"/>
  <c r="AR78" i="7" s="1"/>
  <c r="I78" i="7"/>
  <c r="J77" i="7"/>
  <c r="AR77" i="7" s="1"/>
  <c r="I77" i="7"/>
  <c r="J76" i="7"/>
  <c r="AR76" i="7" s="1"/>
  <c r="I76" i="7"/>
  <c r="J75" i="7"/>
  <c r="AR75" i="7" s="1"/>
  <c r="I75" i="7"/>
  <c r="J74" i="7"/>
  <c r="AR74" i="7" s="1"/>
  <c r="I74" i="7"/>
  <c r="J73" i="7"/>
  <c r="AR73" i="7" s="1"/>
  <c r="I73" i="7"/>
  <c r="J72" i="7"/>
  <c r="AR72" i="7" s="1"/>
  <c r="I72" i="7"/>
  <c r="J71" i="7"/>
  <c r="AR71" i="7" s="1"/>
  <c r="I71" i="7"/>
  <c r="J70" i="7"/>
  <c r="AR70" i="7" s="1"/>
  <c r="I70" i="7"/>
  <c r="J69" i="7"/>
  <c r="AR69" i="7" s="1"/>
  <c r="I69" i="7"/>
  <c r="J68" i="7"/>
  <c r="AR68" i="7" s="1"/>
  <c r="I68" i="7"/>
  <c r="J67" i="7"/>
  <c r="AR67" i="7" s="1"/>
  <c r="I67" i="7"/>
  <c r="J66" i="7"/>
  <c r="AR66" i="7" s="1"/>
  <c r="I66" i="7"/>
  <c r="J65" i="7"/>
  <c r="AR65" i="7" s="1"/>
  <c r="I65" i="7"/>
  <c r="J64" i="7"/>
  <c r="AR64" i="7" s="1"/>
  <c r="I64" i="7"/>
  <c r="J63" i="7"/>
  <c r="AR63" i="7" s="1"/>
  <c r="I63" i="7"/>
  <c r="J62" i="7"/>
  <c r="AR62" i="7" s="1"/>
  <c r="I62" i="7"/>
  <c r="J61" i="7"/>
  <c r="AR61" i="7" s="1"/>
  <c r="I61" i="7"/>
  <c r="J60" i="7"/>
  <c r="AR60" i="7" s="1"/>
  <c r="I60" i="7"/>
  <c r="J59" i="7"/>
  <c r="AR59" i="7" s="1"/>
  <c r="I59" i="7"/>
  <c r="J58" i="7"/>
  <c r="AR58" i="7" s="1"/>
  <c r="I58" i="7"/>
  <c r="J57" i="7"/>
  <c r="AR57" i="7" s="1"/>
  <c r="I57" i="7"/>
  <c r="J56" i="7"/>
  <c r="AR56" i="7" s="1"/>
  <c r="I56" i="7"/>
  <c r="J55" i="7"/>
  <c r="AR55" i="7" s="1"/>
  <c r="I55" i="7"/>
  <c r="J54" i="7"/>
  <c r="AR54" i="7" s="1"/>
  <c r="I54" i="7"/>
  <c r="J53" i="7"/>
  <c r="AR53" i="7" s="1"/>
  <c r="I53" i="7"/>
  <c r="J52" i="7"/>
  <c r="AR52" i="7" s="1"/>
  <c r="I52" i="7"/>
  <c r="J51" i="7"/>
  <c r="AR51" i="7" s="1"/>
  <c r="I51" i="7"/>
  <c r="J50" i="7"/>
  <c r="AR50" i="7" s="1"/>
  <c r="I50" i="7"/>
  <c r="J49" i="7"/>
  <c r="AR49" i="7" s="1"/>
  <c r="I49" i="7"/>
  <c r="J48" i="7"/>
  <c r="AR48" i="7" s="1"/>
  <c r="I48" i="7"/>
  <c r="J47" i="7"/>
  <c r="AR47" i="7" s="1"/>
  <c r="I47" i="7"/>
  <c r="J46" i="7"/>
  <c r="AR46" i="7" s="1"/>
  <c r="I46" i="7"/>
  <c r="J45" i="7"/>
  <c r="AR45" i="7" s="1"/>
  <c r="I45" i="7"/>
  <c r="J44" i="7"/>
  <c r="AR44" i="7" s="1"/>
  <c r="I44" i="7"/>
  <c r="J43" i="7"/>
  <c r="AR43" i="7" s="1"/>
  <c r="I43" i="7"/>
  <c r="J42" i="7"/>
  <c r="AR42" i="7" s="1"/>
  <c r="I42" i="7"/>
  <c r="J41" i="7"/>
  <c r="AR41" i="7" s="1"/>
  <c r="I41" i="7"/>
  <c r="J40" i="7"/>
  <c r="AR40" i="7" s="1"/>
  <c r="I40" i="7"/>
  <c r="J39" i="7"/>
  <c r="AR39" i="7" s="1"/>
  <c r="I39" i="7"/>
  <c r="J38" i="7"/>
  <c r="AR38" i="7" s="1"/>
  <c r="I38" i="7"/>
  <c r="J37" i="7"/>
  <c r="AR37" i="7" s="1"/>
  <c r="I37" i="7"/>
  <c r="J36" i="7"/>
  <c r="AR36" i="7" s="1"/>
  <c r="I36" i="7"/>
  <c r="J35" i="7"/>
  <c r="AR35" i="7" s="1"/>
  <c r="I35" i="7"/>
  <c r="J34" i="7"/>
  <c r="AR34" i="7" s="1"/>
  <c r="I34" i="7"/>
  <c r="J33" i="7"/>
  <c r="AR33" i="7" s="1"/>
  <c r="I33" i="7"/>
  <c r="J32" i="7"/>
  <c r="AR32" i="7" s="1"/>
  <c r="I32" i="7"/>
  <c r="J31" i="7"/>
  <c r="AR31" i="7" s="1"/>
  <c r="I31" i="7"/>
  <c r="J30" i="7"/>
  <c r="AR30" i="7" s="1"/>
  <c r="I30" i="7"/>
  <c r="J29" i="7"/>
  <c r="AR29" i="7" s="1"/>
  <c r="I29" i="7"/>
  <c r="J28" i="7"/>
  <c r="AR28" i="7" s="1"/>
  <c r="I28" i="7"/>
  <c r="J27" i="7"/>
  <c r="AR27" i="7" s="1"/>
  <c r="I27" i="7"/>
  <c r="J26" i="7"/>
  <c r="AR26" i="7" s="1"/>
  <c r="I26" i="7"/>
  <c r="J25" i="7"/>
  <c r="AR25" i="7" s="1"/>
  <c r="I25" i="7"/>
  <c r="J24" i="7"/>
  <c r="AR24" i="7" s="1"/>
  <c r="I24" i="7"/>
  <c r="J23" i="7"/>
  <c r="AR23" i="7" s="1"/>
  <c r="I23" i="7"/>
  <c r="J22" i="7"/>
  <c r="AR22" i="7" s="1"/>
  <c r="I22" i="7"/>
  <c r="J21" i="7"/>
  <c r="AR21" i="7" s="1"/>
  <c r="I21" i="7"/>
  <c r="AB25" i="6"/>
  <c r="AC25" i="6" s="1"/>
  <c r="AB24" i="6"/>
  <c r="AC24" i="6" s="1"/>
  <c r="AB23" i="6"/>
  <c r="AC23" i="6" s="1"/>
  <c r="AB22" i="6"/>
  <c r="AC22" i="6" s="1"/>
  <c r="AB21" i="6"/>
  <c r="AC21" i="6" s="1"/>
  <c r="AB20" i="6"/>
  <c r="AC20" i="6" s="1"/>
  <c r="G30" i="6"/>
  <c r="D30" i="6"/>
  <c r="J25" i="6"/>
  <c r="K25" i="6" s="1"/>
  <c r="I25" i="6"/>
  <c r="J24" i="6"/>
  <c r="K24" i="6" s="1"/>
  <c r="I24" i="6"/>
  <c r="J23" i="6"/>
  <c r="K23" i="6" s="1"/>
  <c r="I23" i="6"/>
  <c r="J22" i="6"/>
  <c r="K22" i="6" s="1"/>
  <c r="I22" i="6"/>
  <c r="J21" i="6"/>
  <c r="K21" i="6" s="1"/>
  <c r="I21" i="6"/>
  <c r="J20" i="6"/>
  <c r="K20" i="6" s="1"/>
  <c r="I20" i="6"/>
  <c r="G29" i="5"/>
  <c r="D29" i="5"/>
  <c r="J25" i="5"/>
  <c r="I25" i="5"/>
  <c r="J24" i="5"/>
  <c r="I24" i="5"/>
  <c r="J23" i="5"/>
  <c r="I23" i="5"/>
  <c r="J22" i="5"/>
  <c r="I22" i="5"/>
  <c r="J21" i="5"/>
  <c r="I21" i="5"/>
  <c r="J20" i="5"/>
  <c r="I20" i="5"/>
  <c r="M24" i="4"/>
  <c r="O24" i="4" s="1"/>
  <c r="M23" i="4"/>
  <c r="O23" i="4" s="1"/>
  <c r="M22" i="4"/>
  <c r="M21" i="4"/>
  <c r="O21" i="4" s="1"/>
  <c r="M20" i="4"/>
  <c r="O20" i="4" s="1"/>
  <c r="G29" i="4"/>
  <c r="D29" i="4"/>
  <c r="J24" i="4"/>
  <c r="K24" i="4" s="1"/>
  <c r="L24" i="4" s="1"/>
  <c r="I24" i="4"/>
  <c r="J23" i="4"/>
  <c r="I23" i="4"/>
  <c r="J22" i="4"/>
  <c r="I22" i="4"/>
  <c r="J21" i="4"/>
  <c r="I21" i="4"/>
  <c r="J20" i="4"/>
  <c r="I20" i="4"/>
  <c r="AE49" i="3"/>
  <c r="AF49" i="3" s="1"/>
  <c r="AE48" i="3"/>
  <c r="AF48" i="3" s="1"/>
  <c r="AE47" i="3"/>
  <c r="AF47" i="3" s="1"/>
  <c r="AE46" i="3"/>
  <c r="AF46" i="3" s="1"/>
  <c r="AE45" i="3"/>
  <c r="AF45" i="3" s="1"/>
  <c r="AE44" i="3"/>
  <c r="AF44" i="3" s="1"/>
  <c r="AE43" i="3"/>
  <c r="AF43" i="3" s="1"/>
  <c r="AE42" i="3"/>
  <c r="AF42" i="3" s="1"/>
  <c r="AE41" i="3"/>
  <c r="AF41" i="3" s="1"/>
  <c r="AE40" i="3"/>
  <c r="AF40" i="3" s="1"/>
  <c r="AE39" i="3"/>
  <c r="AF39" i="3" s="1"/>
  <c r="AE38" i="3"/>
  <c r="AF38" i="3" s="1"/>
  <c r="AE37" i="3"/>
  <c r="AF37" i="3" s="1"/>
  <c r="AE36" i="3"/>
  <c r="AF36" i="3" s="1"/>
  <c r="AE35" i="3"/>
  <c r="AF35" i="3" s="1"/>
  <c r="AE34" i="3"/>
  <c r="AF34" i="3" s="1"/>
  <c r="AE33" i="3"/>
  <c r="AF33" i="3" s="1"/>
  <c r="AE32" i="3"/>
  <c r="AF32" i="3" s="1"/>
  <c r="AE31" i="3"/>
  <c r="AF31" i="3" s="1"/>
  <c r="AE30" i="3"/>
  <c r="AF30" i="3" s="1"/>
  <c r="AE29" i="3"/>
  <c r="AF29" i="3" s="1"/>
  <c r="AE28" i="3"/>
  <c r="AF28" i="3" s="1"/>
  <c r="AE27" i="3"/>
  <c r="AF27" i="3" s="1"/>
  <c r="AE26" i="3"/>
  <c r="AF26" i="3" s="1"/>
  <c r="AE25" i="3"/>
  <c r="AF25" i="3" s="1"/>
  <c r="AE24" i="3"/>
  <c r="AF24" i="3" s="1"/>
  <c r="AE23" i="3"/>
  <c r="AF23" i="3" s="1"/>
  <c r="AE22" i="3"/>
  <c r="AF22" i="3" s="1"/>
  <c r="AE21" i="3"/>
  <c r="AF21" i="3" s="1"/>
  <c r="AE20" i="3"/>
  <c r="G52" i="3"/>
  <c r="D52" i="3"/>
  <c r="J48" i="3"/>
  <c r="K48" i="3" s="1"/>
  <c r="I48" i="3"/>
  <c r="J47" i="3"/>
  <c r="K47" i="3" s="1"/>
  <c r="I47" i="3"/>
  <c r="J46" i="3"/>
  <c r="K46" i="3" s="1"/>
  <c r="I46" i="3"/>
  <c r="J45" i="3"/>
  <c r="K45" i="3" s="1"/>
  <c r="I45" i="3"/>
  <c r="J44" i="3"/>
  <c r="K44" i="3" s="1"/>
  <c r="I44" i="3"/>
  <c r="J43" i="3"/>
  <c r="K43" i="3" s="1"/>
  <c r="I43" i="3"/>
  <c r="J42" i="3"/>
  <c r="K42" i="3" s="1"/>
  <c r="I42" i="3"/>
  <c r="J41" i="3"/>
  <c r="K41" i="3" s="1"/>
  <c r="I41" i="3"/>
  <c r="J40" i="3"/>
  <c r="K40" i="3" s="1"/>
  <c r="I40" i="3"/>
  <c r="J39" i="3"/>
  <c r="K39" i="3" s="1"/>
  <c r="I39" i="3"/>
  <c r="J38" i="3"/>
  <c r="K38" i="3" s="1"/>
  <c r="I38" i="3"/>
  <c r="J37" i="3"/>
  <c r="K37" i="3" s="1"/>
  <c r="I37" i="3"/>
  <c r="J36" i="3"/>
  <c r="K36" i="3" s="1"/>
  <c r="I36" i="3"/>
  <c r="J35" i="3"/>
  <c r="K35" i="3" s="1"/>
  <c r="I35" i="3"/>
  <c r="J34" i="3"/>
  <c r="K34" i="3" s="1"/>
  <c r="I34" i="3"/>
  <c r="J33" i="3"/>
  <c r="K33" i="3" s="1"/>
  <c r="I33" i="3"/>
  <c r="J32" i="3"/>
  <c r="K32" i="3" s="1"/>
  <c r="I32" i="3"/>
  <c r="J31" i="3"/>
  <c r="K31" i="3" s="1"/>
  <c r="I31" i="3"/>
  <c r="J30" i="3"/>
  <c r="K30" i="3" s="1"/>
  <c r="I30" i="3"/>
  <c r="J29" i="3"/>
  <c r="K29" i="3" s="1"/>
  <c r="I29" i="3"/>
  <c r="J28" i="3"/>
  <c r="K28" i="3" s="1"/>
  <c r="I28" i="3"/>
  <c r="J27" i="3"/>
  <c r="K27" i="3" s="1"/>
  <c r="I27" i="3"/>
  <c r="J26" i="3"/>
  <c r="K26" i="3" s="1"/>
  <c r="I26" i="3"/>
  <c r="J25" i="3"/>
  <c r="K25" i="3" s="1"/>
  <c r="I25" i="3"/>
  <c r="J24" i="3"/>
  <c r="K24" i="3" s="1"/>
  <c r="I24" i="3"/>
  <c r="J23" i="3"/>
  <c r="K23" i="3" s="1"/>
  <c r="I23" i="3"/>
  <c r="J22" i="3"/>
  <c r="K22" i="3" s="1"/>
  <c r="I22" i="3"/>
  <c r="J21" i="3"/>
  <c r="K21" i="3" s="1"/>
  <c r="I21" i="3"/>
  <c r="J20" i="3"/>
  <c r="K20" i="3" s="1"/>
  <c r="I20" i="3"/>
  <c r="J19" i="3"/>
  <c r="K19" i="3" s="1"/>
  <c r="I19" i="3"/>
  <c r="L33" i="2"/>
  <c r="M19" i="1"/>
  <c r="AJ19" i="1" s="1"/>
  <c r="AL19" i="1" s="1"/>
  <c r="AD29" i="2"/>
  <c r="AE29" i="2" s="1"/>
  <c r="AD28" i="2"/>
  <c r="AE28" i="2" s="1"/>
  <c r="AD27" i="2"/>
  <c r="AD26" i="2"/>
  <c r="AE26" i="2" s="1"/>
  <c r="AD25" i="2"/>
  <c r="AE25" i="2" s="1"/>
  <c r="AD24" i="2"/>
  <c r="AE24" i="2" s="1"/>
  <c r="AD23" i="2"/>
  <c r="AE23" i="2" s="1"/>
  <c r="AD22" i="2"/>
  <c r="AE22" i="2" s="1"/>
  <c r="AD21" i="2"/>
  <c r="AE21" i="2" s="1"/>
  <c r="AD20" i="2"/>
  <c r="AE20" i="2" s="1"/>
  <c r="G32" i="2"/>
  <c r="D32" i="2"/>
  <c r="J29" i="2"/>
  <c r="AG29" i="2" s="1"/>
  <c r="I29" i="2"/>
  <c r="J28" i="2"/>
  <c r="AG28" i="2" s="1"/>
  <c r="I28" i="2"/>
  <c r="J27" i="2"/>
  <c r="AG27" i="2" s="1"/>
  <c r="I27" i="2"/>
  <c r="J26" i="2"/>
  <c r="AG26" i="2" s="1"/>
  <c r="I26" i="2"/>
  <c r="J25" i="2"/>
  <c r="AG25" i="2" s="1"/>
  <c r="I25" i="2"/>
  <c r="J24" i="2"/>
  <c r="AG24" i="2" s="1"/>
  <c r="I24" i="2"/>
  <c r="J23" i="2"/>
  <c r="AG23" i="2" s="1"/>
  <c r="I23" i="2"/>
  <c r="J22" i="2"/>
  <c r="AG22" i="2" s="1"/>
  <c r="I22" i="2"/>
  <c r="J21" i="2"/>
  <c r="AG21" i="2" s="1"/>
  <c r="I21" i="2"/>
  <c r="J20" i="2"/>
  <c r="AG20" i="2" s="1"/>
  <c r="I20" i="2"/>
  <c r="BD19" i="1"/>
  <c r="BE19" i="1" s="1"/>
  <c r="BD65" i="1"/>
  <c r="BE65" i="1" s="1"/>
  <c r="BD64" i="1"/>
  <c r="BE64" i="1" s="1"/>
  <c r="BD63" i="1"/>
  <c r="BE63" i="1" s="1"/>
  <c r="BD62" i="1"/>
  <c r="BE62" i="1" s="1"/>
  <c r="BD61" i="1"/>
  <c r="BE61" i="1" s="1"/>
  <c r="BD60" i="1"/>
  <c r="BE60" i="1" s="1"/>
  <c r="BD59" i="1"/>
  <c r="BE59" i="1" s="1"/>
  <c r="BD58" i="1"/>
  <c r="BE58" i="1" s="1"/>
  <c r="BD57" i="1"/>
  <c r="BE57" i="1" s="1"/>
  <c r="BD56" i="1"/>
  <c r="BE56" i="1" s="1"/>
  <c r="BD55" i="1"/>
  <c r="BE55" i="1" s="1"/>
  <c r="BD54" i="1"/>
  <c r="BE54" i="1" s="1"/>
  <c r="BD53" i="1"/>
  <c r="BE53" i="1" s="1"/>
  <c r="BD52" i="1"/>
  <c r="BE52" i="1" s="1"/>
  <c r="BD51" i="1"/>
  <c r="BE51" i="1" s="1"/>
  <c r="BD50" i="1"/>
  <c r="BE50" i="1" s="1"/>
  <c r="BD49" i="1"/>
  <c r="BE49" i="1" s="1"/>
  <c r="BD48" i="1"/>
  <c r="BE48" i="1" s="1"/>
  <c r="BD47" i="1"/>
  <c r="BE47" i="1" s="1"/>
  <c r="BD46" i="1"/>
  <c r="BE46" i="1" s="1"/>
  <c r="BD45" i="1"/>
  <c r="BE45" i="1" s="1"/>
  <c r="BD44" i="1"/>
  <c r="BE44" i="1" s="1"/>
  <c r="BD43" i="1"/>
  <c r="BE43" i="1" s="1"/>
  <c r="BD42" i="1"/>
  <c r="BE42" i="1" s="1"/>
  <c r="BD41" i="1"/>
  <c r="BE41" i="1" s="1"/>
  <c r="BD40" i="1"/>
  <c r="BE40" i="1" s="1"/>
  <c r="BD39" i="1"/>
  <c r="BE39" i="1" s="1"/>
  <c r="BD38" i="1"/>
  <c r="BE38" i="1" s="1"/>
  <c r="BD37" i="1"/>
  <c r="BE37" i="1" s="1"/>
  <c r="BD36" i="1"/>
  <c r="BE36" i="1" s="1"/>
  <c r="BD35" i="1"/>
  <c r="BE35" i="1" s="1"/>
  <c r="BD34" i="1"/>
  <c r="BE34" i="1" s="1"/>
  <c r="BD33" i="1"/>
  <c r="BE33" i="1" s="1"/>
  <c r="BD32" i="1"/>
  <c r="BE32" i="1" s="1"/>
  <c r="BD31" i="1"/>
  <c r="BE31" i="1" s="1"/>
  <c r="BD30" i="1"/>
  <c r="BE30" i="1" s="1"/>
  <c r="BD29" i="1"/>
  <c r="BE29" i="1" s="1"/>
  <c r="BD28" i="1"/>
  <c r="BE28" i="1" s="1"/>
  <c r="BD27" i="1"/>
  <c r="BE27" i="1" s="1"/>
  <c r="BD26" i="1"/>
  <c r="BE26" i="1" s="1"/>
  <c r="BD25" i="1"/>
  <c r="BE25" i="1" s="1"/>
  <c r="BD24" i="1"/>
  <c r="BE24" i="1" s="1"/>
  <c r="BD23" i="1"/>
  <c r="BE23" i="1" s="1"/>
  <c r="BD22" i="1"/>
  <c r="BE22" i="1" s="1"/>
  <c r="BD21" i="1"/>
  <c r="BE21" i="1" s="1"/>
  <c r="BD20" i="1"/>
  <c r="BE20" i="1" s="1"/>
  <c r="AT70" i="1"/>
  <c r="M65" i="1"/>
  <c r="AJ65" i="1" s="1"/>
  <c r="AL65" i="1" s="1"/>
  <c r="J65" i="1"/>
  <c r="K65" i="1" s="1"/>
  <c r="I65" i="1"/>
  <c r="M64" i="1"/>
  <c r="AJ64" i="1" s="1"/>
  <c r="AL64" i="1" s="1"/>
  <c r="J64" i="1"/>
  <c r="K64" i="1" s="1"/>
  <c r="I64" i="1"/>
  <c r="M63" i="1"/>
  <c r="AJ63" i="1" s="1"/>
  <c r="AL63" i="1" s="1"/>
  <c r="J63" i="1"/>
  <c r="K63" i="1" s="1"/>
  <c r="I63" i="1"/>
  <c r="M62" i="1"/>
  <c r="AJ62" i="1" s="1"/>
  <c r="AL62" i="1" s="1"/>
  <c r="J62" i="1"/>
  <c r="K62" i="1" s="1"/>
  <c r="I62" i="1"/>
  <c r="M61" i="1"/>
  <c r="AJ61" i="1" s="1"/>
  <c r="AL61" i="1" s="1"/>
  <c r="J61" i="1"/>
  <c r="K61" i="1" s="1"/>
  <c r="I61" i="1"/>
  <c r="M60" i="1"/>
  <c r="AJ60" i="1" s="1"/>
  <c r="AL60" i="1" s="1"/>
  <c r="J60" i="1"/>
  <c r="K60" i="1" s="1"/>
  <c r="I60" i="1"/>
  <c r="M59" i="1"/>
  <c r="AJ59" i="1" s="1"/>
  <c r="AL59" i="1" s="1"/>
  <c r="J59" i="1"/>
  <c r="K59" i="1" s="1"/>
  <c r="I59" i="1"/>
  <c r="M58" i="1"/>
  <c r="AJ58" i="1" s="1"/>
  <c r="AL58" i="1" s="1"/>
  <c r="J58" i="1"/>
  <c r="K58" i="1" s="1"/>
  <c r="I58" i="1"/>
  <c r="M57" i="1"/>
  <c r="AJ57" i="1" s="1"/>
  <c r="AL57" i="1" s="1"/>
  <c r="J57" i="1"/>
  <c r="K57" i="1" s="1"/>
  <c r="I57" i="1"/>
  <c r="J56" i="1"/>
  <c r="G56" i="1"/>
  <c r="AC56" i="1" s="1"/>
  <c r="D56" i="1"/>
  <c r="J55" i="1"/>
  <c r="G55" i="1"/>
  <c r="AC55" i="1" s="1"/>
  <c r="D55" i="1"/>
  <c r="J54" i="1"/>
  <c r="G54" i="1"/>
  <c r="AC54" i="1" s="1"/>
  <c r="D54" i="1"/>
  <c r="J53" i="1"/>
  <c r="G53" i="1"/>
  <c r="AC53" i="1" s="1"/>
  <c r="D53" i="1"/>
  <c r="M52" i="1"/>
  <c r="AJ52" i="1" s="1"/>
  <c r="AL52" i="1" s="1"/>
  <c r="J52" i="1"/>
  <c r="K52" i="1" s="1"/>
  <c r="I52" i="1"/>
  <c r="M51" i="1"/>
  <c r="AJ51" i="1" s="1"/>
  <c r="AL51" i="1" s="1"/>
  <c r="J51" i="1"/>
  <c r="K51" i="1" s="1"/>
  <c r="I51" i="1"/>
  <c r="M50" i="1"/>
  <c r="AJ50" i="1" s="1"/>
  <c r="AL50" i="1" s="1"/>
  <c r="J50" i="1"/>
  <c r="K50" i="1" s="1"/>
  <c r="I50" i="1"/>
  <c r="M49" i="1"/>
  <c r="AJ49" i="1" s="1"/>
  <c r="AL49" i="1" s="1"/>
  <c r="J49" i="1"/>
  <c r="K49" i="1" s="1"/>
  <c r="M48" i="1"/>
  <c r="AJ48" i="1" s="1"/>
  <c r="AL48" i="1" s="1"/>
  <c r="J48" i="1"/>
  <c r="K48" i="1" s="1"/>
  <c r="I48" i="1"/>
  <c r="M47" i="1"/>
  <c r="AJ47" i="1" s="1"/>
  <c r="AL47" i="1" s="1"/>
  <c r="J47" i="1"/>
  <c r="K47" i="1" s="1"/>
  <c r="I47" i="1"/>
  <c r="M46" i="1"/>
  <c r="AJ46" i="1" s="1"/>
  <c r="AL46" i="1" s="1"/>
  <c r="J46" i="1"/>
  <c r="K46" i="1" s="1"/>
  <c r="I46" i="1"/>
  <c r="M45" i="1"/>
  <c r="AJ45" i="1" s="1"/>
  <c r="AL45" i="1" s="1"/>
  <c r="J45" i="1"/>
  <c r="K45" i="1" s="1"/>
  <c r="I45" i="1"/>
  <c r="M44" i="1"/>
  <c r="AJ44" i="1" s="1"/>
  <c r="AL44" i="1" s="1"/>
  <c r="J44" i="1"/>
  <c r="K44" i="1" s="1"/>
  <c r="I44" i="1"/>
  <c r="M43" i="1"/>
  <c r="AJ43" i="1" s="1"/>
  <c r="AL43" i="1" s="1"/>
  <c r="J43" i="1"/>
  <c r="K43" i="1" s="1"/>
  <c r="I43" i="1"/>
  <c r="M42" i="1"/>
  <c r="AJ42" i="1" s="1"/>
  <c r="AL42" i="1" s="1"/>
  <c r="J42" i="1"/>
  <c r="K42" i="1" s="1"/>
  <c r="I42" i="1"/>
  <c r="M41" i="1"/>
  <c r="AJ41" i="1" s="1"/>
  <c r="AL41" i="1" s="1"/>
  <c r="J41" i="1"/>
  <c r="K41" i="1" s="1"/>
  <c r="I41" i="1"/>
  <c r="M40" i="1"/>
  <c r="AJ40" i="1" s="1"/>
  <c r="AL40" i="1" s="1"/>
  <c r="J40" i="1"/>
  <c r="K40" i="1" s="1"/>
  <c r="I40" i="1"/>
  <c r="M39" i="1"/>
  <c r="AJ39" i="1" s="1"/>
  <c r="AL39" i="1" s="1"/>
  <c r="J39" i="1"/>
  <c r="K39" i="1" s="1"/>
  <c r="I39" i="1"/>
  <c r="M38" i="1"/>
  <c r="AJ38" i="1" s="1"/>
  <c r="AL38" i="1" s="1"/>
  <c r="J38" i="1"/>
  <c r="K38" i="1" s="1"/>
  <c r="I38" i="1"/>
  <c r="M37" i="1"/>
  <c r="AJ37" i="1" s="1"/>
  <c r="AL37" i="1" s="1"/>
  <c r="J37" i="1"/>
  <c r="K37" i="1" s="1"/>
  <c r="I37" i="1"/>
  <c r="M36" i="1"/>
  <c r="AJ36" i="1" s="1"/>
  <c r="AL36" i="1" s="1"/>
  <c r="J36" i="1"/>
  <c r="K36" i="1" s="1"/>
  <c r="I36" i="1"/>
  <c r="M35" i="1"/>
  <c r="AJ35" i="1" s="1"/>
  <c r="AL35" i="1" s="1"/>
  <c r="J35" i="1"/>
  <c r="K35" i="1" s="1"/>
  <c r="I35" i="1"/>
  <c r="M34" i="1"/>
  <c r="AJ34" i="1" s="1"/>
  <c r="AL34" i="1" s="1"/>
  <c r="J34" i="1"/>
  <c r="K34" i="1" s="1"/>
  <c r="I34" i="1"/>
  <c r="M33" i="1"/>
  <c r="AJ33" i="1" s="1"/>
  <c r="AL33" i="1" s="1"/>
  <c r="J33" i="1"/>
  <c r="K33" i="1" s="1"/>
  <c r="I33" i="1"/>
  <c r="M32" i="1"/>
  <c r="AJ32" i="1" s="1"/>
  <c r="AL32" i="1" s="1"/>
  <c r="J32" i="1"/>
  <c r="K32" i="1" s="1"/>
  <c r="I32" i="1"/>
  <c r="M31" i="1"/>
  <c r="AJ31" i="1" s="1"/>
  <c r="AL31" i="1" s="1"/>
  <c r="J31" i="1"/>
  <c r="K31" i="1" s="1"/>
  <c r="I31" i="1"/>
  <c r="M30" i="1"/>
  <c r="AJ30" i="1" s="1"/>
  <c r="AL30" i="1" s="1"/>
  <c r="J30" i="1"/>
  <c r="K30" i="1" s="1"/>
  <c r="I30" i="1"/>
  <c r="M29" i="1"/>
  <c r="AJ29" i="1" s="1"/>
  <c r="AL29" i="1" s="1"/>
  <c r="J29" i="1"/>
  <c r="K29" i="1" s="1"/>
  <c r="I29" i="1"/>
  <c r="M28" i="1"/>
  <c r="AJ28" i="1" s="1"/>
  <c r="AL28" i="1" s="1"/>
  <c r="J28" i="1"/>
  <c r="K28" i="1" s="1"/>
  <c r="I28" i="1"/>
  <c r="M27" i="1"/>
  <c r="AJ27" i="1" s="1"/>
  <c r="AL27" i="1" s="1"/>
  <c r="J27" i="1"/>
  <c r="K27" i="1" s="1"/>
  <c r="I27" i="1"/>
  <c r="M26" i="1"/>
  <c r="AJ26" i="1" s="1"/>
  <c r="AL26" i="1" s="1"/>
  <c r="J26" i="1"/>
  <c r="K26" i="1" s="1"/>
  <c r="I26" i="1"/>
  <c r="M25" i="1"/>
  <c r="AJ25" i="1" s="1"/>
  <c r="AL25" i="1" s="1"/>
  <c r="J25" i="1"/>
  <c r="BG25" i="1" s="1"/>
  <c r="I25" i="1"/>
  <c r="M24" i="1"/>
  <c r="AJ24" i="1" s="1"/>
  <c r="AL24" i="1" s="1"/>
  <c r="J24" i="1"/>
  <c r="BG24" i="1" s="1"/>
  <c r="I24" i="1"/>
  <c r="M23" i="1"/>
  <c r="AJ23" i="1" s="1"/>
  <c r="AL23" i="1" s="1"/>
  <c r="J23" i="1"/>
  <c r="BG23" i="1" s="1"/>
  <c r="I23" i="1"/>
  <c r="M22" i="1"/>
  <c r="AJ22" i="1" s="1"/>
  <c r="AL22" i="1" s="1"/>
  <c r="J22" i="1"/>
  <c r="BG22" i="1" s="1"/>
  <c r="I22" i="1"/>
  <c r="M21" i="1"/>
  <c r="AJ21" i="1" s="1"/>
  <c r="AL21" i="1" s="1"/>
  <c r="J21" i="1"/>
  <c r="BG21" i="1" s="1"/>
  <c r="I21" i="1"/>
  <c r="M20" i="1"/>
  <c r="AJ20" i="1" s="1"/>
  <c r="AL20" i="1" s="1"/>
  <c r="J20" i="1"/>
  <c r="BG20" i="1" s="1"/>
  <c r="I20" i="1"/>
  <c r="J19" i="1"/>
  <c r="BG19" i="1" s="1"/>
  <c r="I19" i="1"/>
  <c r="AF183" i="7" l="1"/>
  <c r="AG183" i="7" s="1"/>
  <c r="AH183" i="7" s="1"/>
  <c r="Q23" i="10"/>
  <c r="O28" i="10"/>
  <c r="Q21" i="7"/>
  <c r="K35" i="12"/>
  <c r="L19" i="12"/>
  <c r="AH27" i="3"/>
  <c r="AH43" i="3"/>
  <c r="AH35" i="3"/>
  <c r="M22" i="2"/>
  <c r="O22" i="2" s="1"/>
  <c r="P22" i="2" s="1"/>
  <c r="M24" i="2"/>
  <c r="O24" i="2" s="1"/>
  <c r="P24" i="2" s="1"/>
  <c r="M26" i="2"/>
  <c r="O26" i="2" s="1"/>
  <c r="P26" i="2" s="1"/>
  <c r="M28" i="2"/>
  <c r="O28" i="2" s="1"/>
  <c r="P28" i="2" s="1"/>
  <c r="M21" i="2"/>
  <c r="O21" i="2" s="1"/>
  <c r="M23" i="2"/>
  <c r="O23" i="2" s="1"/>
  <c r="P23" i="2" s="1"/>
  <c r="M25" i="2"/>
  <c r="O25" i="2" s="1"/>
  <c r="P25" i="2" s="1"/>
  <c r="M27" i="2"/>
  <c r="O27" i="2" s="1"/>
  <c r="P27" i="2" s="1"/>
  <c r="M29" i="2"/>
  <c r="O29" i="2" s="1"/>
  <c r="P29" i="2" s="1"/>
  <c r="O36" i="8"/>
  <c r="AN20" i="1"/>
  <c r="AP20" i="1" s="1"/>
  <c r="AR20" i="1" s="1"/>
  <c r="AN22" i="1"/>
  <c r="AP22" i="1" s="1"/>
  <c r="AR22" i="1" s="1"/>
  <c r="AN24" i="1"/>
  <c r="AP24" i="1" s="1"/>
  <c r="AR24" i="1" s="1"/>
  <c r="AN27" i="1"/>
  <c r="AP27" i="1" s="1"/>
  <c r="AR27" i="1" s="1"/>
  <c r="AN29" i="1"/>
  <c r="AP29" i="1" s="1"/>
  <c r="AR29" i="1" s="1"/>
  <c r="AN31" i="1"/>
  <c r="AP31" i="1" s="1"/>
  <c r="AR31" i="1" s="1"/>
  <c r="AN33" i="1"/>
  <c r="AP33" i="1" s="1"/>
  <c r="AR33" i="1" s="1"/>
  <c r="AN35" i="1"/>
  <c r="AP35" i="1" s="1"/>
  <c r="AR35" i="1" s="1"/>
  <c r="AN37" i="1"/>
  <c r="AP37" i="1" s="1"/>
  <c r="AR37" i="1" s="1"/>
  <c r="AN39" i="1"/>
  <c r="AP39" i="1" s="1"/>
  <c r="AR39" i="1" s="1"/>
  <c r="AN41" i="1"/>
  <c r="AP41" i="1" s="1"/>
  <c r="AR41" i="1" s="1"/>
  <c r="AN43" i="1"/>
  <c r="AP43" i="1" s="1"/>
  <c r="AR43" i="1" s="1"/>
  <c r="AN45" i="1"/>
  <c r="AP45" i="1" s="1"/>
  <c r="AR45" i="1" s="1"/>
  <c r="AN47" i="1"/>
  <c r="AP47" i="1" s="1"/>
  <c r="AR47" i="1" s="1"/>
  <c r="AN49" i="1"/>
  <c r="AP49" i="1" s="1"/>
  <c r="AR49" i="1" s="1"/>
  <c r="AN51" i="1"/>
  <c r="AP51" i="1" s="1"/>
  <c r="AR51" i="1" s="1"/>
  <c r="AN57" i="1"/>
  <c r="AP57" i="1" s="1"/>
  <c r="AR57" i="1" s="1"/>
  <c r="AN59" i="1"/>
  <c r="AP59" i="1" s="1"/>
  <c r="AR59" i="1" s="1"/>
  <c r="AN61" i="1"/>
  <c r="AP61" i="1" s="1"/>
  <c r="AR61" i="1" s="1"/>
  <c r="AN63" i="1"/>
  <c r="AP63" i="1" s="1"/>
  <c r="AR63" i="1" s="1"/>
  <c r="AN65" i="1"/>
  <c r="AP65" i="1" s="1"/>
  <c r="AR65" i="1" s="1"/>
  <c r="AN19" i="1"/>
  <c r="AP19" i="1" s="1"/>
  <c r="AR19" i="1" s="1"/>
  <c r="AN21" i="1"/>
  <c r="AP21" i="1" s="1"/>
  <c r="AR21" i="1" s="1"/>
  <c r="AN23" i="1"/>
  <c r="AP23" i="1" s="1"/>
  <c r="AR23" i="1" s="1"/>
  <c r="AN25" i="1"/>
  <c r="AP25" i="1" s="1"/>
  <c r="AR25" i="1" s="1"/>
  <c r="AN26" i="1"/>
  <c r="AP26" i="1" s="1"/>
  <c r="AR26" i="1" s="1"/>
  <c r="AN28" i="1"/>
  <c r="AP28" i="1" s="1"/>
  <c r="AR28" i="1" s="1"/>
  <c r="AN30" i="1"/>
  <c r="AP30" i="1" s="1"/>
  <c r="AR30" i="1" s="1"/>
  <c r="AN32" i="1"/>
  <c r="AP32" i="1" s="1"/>
  <c r="AR32" i="1" s="1"/>
  <c r="AN34" i="1"/>
  <c r="AP34" i="1" s="1"/>
  <c r="AR34" i="1" s="1"/>
  <c r="AN36" i="1"/>
  <c r="AP36" i="1" s="1"/>
  <c r="AR36" i="1" s="1"/>
  <c r="AN38" i="1"/>
  <c r="AP38" i="1" s="1"/>
  <c r="AR38" i="1" s="1"/>
  <c r="AN40" i="1"/>
  <c r="AP40" i="1" s="1"/>
  <c r="AR40" i="1" s="1"/>
  <c r="AN42" i="1"/>
  <c r="AP42" i="1" s="1"/>
  <c r="AR42" i="1" s="1"/>
  <c r="AN44" i="1"/>
  <c r="AP44" i="1" s="1"/>
  <c r="AR44" i="1" s="1"/>
  <c r="AN46" i="1"/>
  <c r="AP46" i="1" s="1"/>
  <c r="AR46" i="1" s="1"/>
  <c r="AN48" i="1"/>
  <c r="AP48" i="1" s="1"/>
  <c r="AR48" i="1" s="1"/>
  <c r="AN50" i="1"/>
  <c r="AP50" i="1" s="1"/>
  <c r="AR50" i="1" s="1"/>
  <c r="AN52" i="1"/>
  <c r="AP52" i="1" s="1"/>
  <c r="AR52" i="1" s="1"/>
  <c r="AN58" i="1"/>
  <c r="AP58" i="1" s="1"/>
  <c r="AR58" i="1" s="1"/>
  <c r="AN60" i="1"/>
  <c r="AP60" i="1" s="1"/>
  <c r="AR60" i="1" s="1"/>
  <c r="AN62" i="1"/>
  <c r="AP62" i="1" s="1"/>
  <c r="AR62" i="1" s="1"/>
  <c r="AN64" i="1"/>
  <c r="AP64" i="1" s="1"/>
  <c r="AR64" i="1" s="1"/>
  <c r="M29" i="4"/>
  <c r="O22" i="4"/>
  <c r="O29" i="4" s="1"/>
  <c r="K33" i="11"/>
  <c r="L24" i="11"/>
  <c r="M28" i="9"/>
  <c r="O21" i="9"/>
  <c r="O28" i="9" s="1"/>
  <c r="N24" i="9"/>
  <c r="P24" i="9" s="1"/>
  <c r="Q24" i="9" s="1"/>
  <c r="S24" i="9" s="1"/>
  <c r="U24" i="9" s="1"/>
  <c r="V24" i="9" s="1"/>
  <c r="W24" i="9" s="1"/>
  <c r="X24" i="9" s="1"/>
  <c r="Y24" i="9" s="1"/>
  <c r="Z24" i="9" s="1"/>
  <c r="AA24" i="9" s="1"/>
  <c r="N22" i="9"/>
  <c r="P22" i="9" s="1"/>
  <c r="Q22" i="9" s="1"/>
  <c r="S22" i="9" s="1"/>
  <c r="U22" i="9" s="1"/>
  <c r="V22" i="9" s="1"/>
  <c r="W22" i="9" s="1"/>
  <c r="X22" i="9" s="1"/>
  <c r="Y22" i="9" s="1"/>
  <c r="Z22" i="9" s="1"/>
  <c r="AA22" i="9" s="1"/>
  <c r="N20" i="9"/>
  <c r="P20" i="9" s="1"/>
  <c r="Q20" i="9" s="1"/>
  <c r="AG32" i="2"/>
  <c r="K33" i="7"/>
  <c r="K113" i="7"/>
  <c r="K69" i="7"/>
  <c r="K145" i="7"/>
  <c r="K149" i="7"/>
  <c r="K53" i="7"/>
  <c r="K97" i="7"/>
  <c r="K129" i="7"/>
  <c r="K165" i="7"/>
  <c r="K49" i="7"/>
  <c r="K85" i="7"/>
  <c r="K117" i="7"/>
  <c r="K65" i="7"/>
  <c r="K101" i="7"/>
  <c r="K133" i="7"/>
  <c r="K181" i="7"/>
  <c r="K57" i="7"/>
  <c r="K89" i="7"/>
  <c r="K105" i="7"/>
  <c r="K121" i="7"/>
  <c r="K137" i="7"/>
  <c r="K169" i="7"/>
  <c r="K45" i="7"/>
  <c r="K61" i="7"/>
  <c r="K77" i="7"/>
  <c r="K93" i="7"/>
  <c r="K109" i="7"/>
  <c r="K125" i="7"/>
  <c r="K141" i="7"/>
  <c r="K157" i="7"/>
  <c r="K173" i="7"/>
  <c r="K41" i="7"/>
  <c r="K73" i="7"/>
  <c r="L73" i="7" s="1"/>
  <c r="N73" i="7" s="1"/>
  <c r="P73" i="7" s="1"/>
  <c r="R73" i="7" s="1"/>
  <c r="K153" i="7"/>
  <c r="K185" i="7"/>
  <c r="K25" i="7"/>
  <c r="L25" i="7" s="1"/>
  <c r="K81" i="7"/>
  <c r="K159" i="7"/>
  <c r="K177" i="7"/>
  <c r="AR179" i="7"/>
  <c r="K179" i="7"/>
  <c r="BG55" i="1"/>
  <c r="AH21" i="3"/>
  <c r="AH29" i="3"/>
  <c r="AH37" i="3"/>
  <c r="AH45" i="3"/>
  <c r="K30" i="6"/>
  <c r="K27" i="7"/>
  <c r="L27" i="7" s="1"/>
  <c r="N27" i="7" s="1"/>
  <c r="P27" i="7" s="1"/>
  <c r="R27" i="7" s="1"/>
  <c r="K35" i="7"/>
  <c r="L35" i="7" s="1"/>
  <c r="N35" i="7" s="1"/>
  <c r="P35" i="7" s="1"/>
  <c r="R35" i="7" s="1"/>
  <c r="K43" i="7"/>
  <c r="K51" i="7"/>
  <c r="K59" i="7"/>
  <c r="K67" i="7"/>
  <c r="K75" i="7"/>
  <c r="K83" i="7"/>
  <c r="K91" i="7"/>
  <c r="K99" i="7"/>
  <c r="K107" i="7"/>
  <c r="K115" i="7"/>
  <c r="K123" i="7"/>
  <c r="K131" i="7"/>
  <c r="K139" i="7"/>
  <c r="K147" i="7"/>
  <c r="K167" i="7"/>
  <c r="AR183" i="7"/>
  <c r="K183" i="7"/>
  <c r="BG54" i="1"/>
  <c r="AH23" i="3"/>
  <c r="AH31" i="3"/>
  <c r="AH39" i="3"/>
  <c r="AH47" i="3"/>
  <c r="K21" i="7"/>
  <c r="L21" i="7" s="1"/>
  <c r="N21" i="7" s="1"/>
  <c r="P21" i="7" s="1"/>
  <c r="K29" i="7"/>
  <c r="K37" i="7"/>
  <c r="AR171" i="7"/>
  <c r="K171" i="7"/>
  <c r="BG56" i="1"/>
  <c r="AR155" i="7"/>
  <c r="K155" i="7"/>
  <c r="BG53" i="1"/>
  <c r="AH25" i="3"/>
  <c r="AH33" i="3"/>
  <c r="AH41" i="3"/>
  <c r="AH49" i="3"/>
  <c r="K23" i="7"/>
  <c r="L23" i="7" s="1"/>
  <c r="K31" i="7"/>
  <c r="K39" i="7"/>
  <c r="K47" i="7"/>
  <c r="L47" i="7" s="1"/>
  <c r="N47" i="7" s="1"/>
  <c r="P47" i="7" s="1"/>
  <c r="R47" i="7" s="1"/>
  <c r="K55" i="7"/>
  <c r="K63" i="7"/>
  <c r="K71" i="7"/>
  <c r="K79" i="7"/>
  <c r="K87" i="7"/>
  <c r="K95" i="7"/>
  <c r="K103" i="7"/>
  <c r="K111" i="7"/>
  <c r="K119" i="7"/>
  <c r="K127" i="7"/>
  <c r="K135" i="7"/>
  <c r="K143" i="7"/>
  <c r="K151" i="7"/>
  <c r="K161" i="7"/>
  <c r="AR163" i="7"/>
  <c r="K163" i="7"/>
  <c r="AR175" i="7"/>
  <c r="K175" i="7"/>
  <c r="M36" i="8"/>
  <c r="N25" i="10"/>
  <c r="P25" i="10" s="1"/>
  <c r="R25" i="10" s="1"/>
  <c r="T25" i="10" s="1"/>
  <c r="L33" i="11"/>
  <c r="M28" i="10"/>
  <c r="AV36" i="8"/>
  <c r="N24" i="4"/>
  <c r="P24" i="4" s="1"/>
  <c r="N23" i="7"/>
  <c r="P23" i="7" s="1"/>
  <c r="R23" i="7" s="1"/>
  <c r="N25" i="7"/>
  <c r="P25" i="7" s="1"/>
  <c r="R25" i="7" s="1"/>
  <c r="BG33" i="1"/>
  <c r="BG45" i="1"/>
  <c r="BG59" i="1"/>
  <c r="G188" i="7"/>
  <c r="M186" i="7"/>
  <c r="AR186" i="7"/>
  <c r="BG27" i="1"/>
  <c r="BG29" i="1"/>
  <c r="BG31" i="1"/>
  <c r="BG35" i="1"/>
  <c r="BG37" i="1"/>
  <c r="BG39" i="1"/>
  <c r="BG41" i="1"/>
  <c r="BG43" i="1"/>
  <c r="BG47" i="1"/>
  <c r="BG49" i="1"/>
  <c r="BG51" i="1"/>
  <c r="BG57" i="1"/>
  <c r="BG61" i="1"/>
  <c r="BG63" i="1"/>
  <c r="BG65" i="1"/>
  <c r="BG26" i="1"/>
  <c r="BG28" i="1"/>
  <c r="BG30" i="1"/>
  <c r="BG32" i="1"/>
  <c r="BG34" i="1"/>
  <c r="BG36" i="1"/>
  <c r="BG38" i="1"/>
  <c r="BG40" i="1"/>
  <c r="BG42" i="1"/>
  <c r="BG44" i="1"/>
  <c r="BG46" i="1"/>
  <c r="BG48" i="1"/>
  <c r="BG50" i="1"/>
  <c r="BG52" i="1"/>
  <c r="BG58" i="1"/>
  <c r="BG60" i="1"/>
  <c r="BG62" i="1"/>
  <c r="BG64" i="1"/>
  <c r="AH20" i="3"/>
  <c r="AH22" i="3"/>
  <c r="AH24" i="3"/>
  <c r="AH26" i="3"/>
  <c r="AH28" i="3"/>
  <c r="AH30" i="3"/>
  <c r="AH32" i="3"/>
  <c r="AH34" i="3"/>
  <c r="AH36" i="3"/>
  <c r="AH38" i="3"/>
  <c r="AH40" i="3"/>
  <c r="AH42" i="3"/>
  <c r="AH44" i="3"/>
  <c r="AH46" i="3"/>
  <c r="AH48" i="3"/>
  <c r="K22" i="7"/>
  <c r="L22" i="7" s="1"/>
  <c r="K24" i="7"/>
  <c r="L24" i="7" s="1"/>
  <c r="K26" i="7"/>
  <c r="L26" i="7" s="1"/>
  <c r="K28" i="7"/>
  <c r="L28" i="7" s="1"/>
  <c r="K30" i="7"/>
  <c r="L30" i="7" s="1"/>
  <c r="K32" i="7"/>
  <c r="L32" i="7" s="1"/>
  <c r="K34" i="7"/>
  <c r="L34" i="7" s="1"/>
  <c r="K36" i="7"/>
  <c r="L36" i="7" s="1"/>
  <c r="K38" i="7"/>
  <c r="L38" i="7" s="1"/>
  <c r="K40" i="7"/>
  <c r="L40" i="7" s="1"/>
  <c r="K42" i="7"/>
  <c r="L42" i="7" s="1"/>
  <c r="K44" i="7"/>
  <c r="L44" i="7" s="1"/>
  <c r="K46" i="7"/>
  <c r="L46" i="7" s="1"/>
  <c r="K48" i="7"/>
  <c r="L48" i="7" s="1"/>
  <c r="K50" i="7"/>
  <c r="L50" i="7" s="1"/>
  <c r="K52" i="7"/>
  <c r="L52" i="7" s="1"/>
  <c r="K54" i="7"/>
  <c r="L54" i="7" s="1"/>
  <c r="K56" i="7"/>
  <c r="L56" i="7" s="1"/>
  <c r="K58" i="7"/>
  <c r="L58" i="7" s="1"/>
  <c r="K60" i="7"/>
  <c r="L60" i="7" s="1"/>
  <c r="K62" i="7"/>
  <c r="L62" i="7" s="1"/>
  <c r="K64" i="7"/>
  <c r="L64" i="7" s="1"/>
  <c r="K66" i="7"/>
  <c r="L66" i="7" s="1"/>
  <c r="K68" i="7"/>
  <c r="L68" i="7" s="1"/>
  <c r="K70" i="7"/>
  <c r="L70" i="7" s="1"/>
  <c r="K72" i="7"/>
  <c r="L72" i="7" s="1"/>
  <c r="K74" i="7"/>
  <c r="L74" i="7" s="1"/>
  <c r="K76" i="7"/>
  <c r="L76" i="7" s="1"/>
  <c r="K78" i="7"/>
  <c r="L78" i="7" s="1"/>
  <c r="K80" i="7"/>
  <c r="L80" i="7" s="1"/>
  <c r="K82" i="7"/>
  <c r="L82" i="7" s="1"/>
  <c r="K84" i="7"/>
  <c r="L84" i="7" s="1"/>
  <c r="K86" i="7"/>
  <c r="L86" i="7" s="1"/>
  <c r="K88" i="7"/>
  <c r="L88" i="7" s="1"/>
  <c r="K90" i="7"/>
  <c r="L90" i="7" s="1"/>
  <c r="K92" i="7"/>
  <c r="L92" i="7" s="1"/>
  <c r="K94" i="7"/>
  <c r="L94" i="7" s="1"/>
  <c r="K96" i="7"/>
  <c r="L96" i="7" s="1"/>
  <c r="K98" i="7"/>
  <c r="L98" i="7" s="1"/>
  <c r="K100" i="7"/>
  <c r="L100" i="7" s="1"/>
  <c r="K102" i="7"/>
  <c r="L102" i="7" s="1"/>
  <c r="K104" i="7"/>
  <c r="L104" i="7" s="1"/>
  <c r="K106" i="7"/>
  <c r="L106" i="7" s="1"/>
  <c r="K108" i="7"/>
  <c r="L108" i="7" s="1"/>
  <c r="K110" i="7"/>
  <c r="L110" i="7" s="1"/>
  <c r="K112" i="7"/>
  <c r="L112" i="7" s="1"/>
  <c r="K114" i="7"/>
  <c r="L114" i="7" s="1"/>
  <c r="K116" i="7"/>
  <c r="L116" i="7" s="1"/>
  <c r="K118" i="7"/>
  <c r="L118" i="7" s="1"/>
  <c r="K120" i="7"/>
  <c r="L120" i="7" s="1"/>
  <c r="K122" i="7"/>
  <c r="L122" i="7" s="1"/>
  <c r="K124" i="7"/>
  <c r="L124" i="7" s="1"/>
  <c r="K126" i="7"/>
  <c r="L126" i="7" s="1"/>
  <c r="K128" i="7"/>
  <c r="L128" i="7" s="1"/>
  <c r="K130" i="7"/>
  <c r="L130" i="7" s="1"/>
  <c r="K132" i="7"/>
  <c r="L132" i="7" s="1"/>
  <c r="K134" i="7"/>
  <c r="L134" i="7" s="1"/>
  <c r="K136" i="7"/>
  <c r="L136" i="7" s="1"/>
  <c r="K138" i="7"/>
  <c r="L138" i="7" s="1"/>
  <c r="K140" i="7"/>
  <c r="L140" i="7" s="1"/>
  <c r="K142" i="7"/>
  <c r="L142" i="7" s="1"/>
  <c r="K144" i="7"/>
  <c r="L144" i="7" s="1"/>
  <c r="K146" i="7"/>
  <c r="L146" i="7" s="1"/>
  <c r="K148" i="7"/>
  <c r="L148" i="7" s="1"/>
  <c r="K150" i="7"/>
  <c r="L150" i="7" s="1"/>
  <c r="K152" i="7"/>
  <c r="L152" i="7" s="1"/>
  <c r="K154" i="7"/>
  <c r="L154" i="7" s="1"/>
  <c r="K156" i="7"/>
  <c r="L156" i="7" s="1"/>
  <c r="K158" i="7"/>
  <c r="L158" i="7" s="1"/>
  <c r="K160" i="7"/>
  <c r="L160" i="7" s="1"/>
  <c r="K162" i="7"/>
  <c r="L162" i="7" s="1"/>
  <c r="K164" i="7"/>
  <c r="L164" i="7" s="1"/>
  <c r="K166" i="7"/>
  <c r="L166" i="7" s="1"/>
  <c r="K168" i="7"/>
  <c r="L168" i="7" s="1"/>
  <c r="K170" i="7"/>
  <c r="L170" i="7" s="1"/>
  <c r="K172" i="7"/>
  <c r="L172" i="7" s="1"/>
  <c r="K174" i="7"/>
  <c r="L174" i="7" s="1"/>
  <c r="K176" i="7"/>
  <c r="L176" i="7" s="1"/>
  <c r="K178" i="7"/>
  <c r="L178" i="7" s="1"/>
  <c r="K180" i="7"/>
  <c r="L180" i="7" s="1"/>
  <c r="K182" i="7"/>
  <c r="L182" i="7" s="1"/>
  <c r="K184" i="7"/>
  <c r="L184" i="7" s="1"/>
  <c r="N21" i="9"/>
  <c r="P21" i="9" s="1"/>
  <c r="Q21" i="9" s="1"/>
  <c r="S21" i="9" s="1"/>
  <c r="U21" i="9" s="1"/>
  <c r="V21" i="9" s="1"/>
  <c r="W21" i="9" s="1"/>
  <c r="X21" i="9" s="1"/>
  <c r="Y21" i="9" s="1"/>
  <c r="Z21" i="9" s="1"/>
  <c r="AA21" i="9" s="1"/>
  <c r="N23" i="9"/>
  <c r="P23" i="9" s="1"/>
  <c r="Q23" i="9" s="1"/>
  <c r="S23" i="9" s="1"/>
  <c r="U23" i="9" s="1"/>
  <c r="V23" i="9" s="1"/>
  <c r="W23" i="9" s="1"/>
  <c r="X23" i="9" s="1"/>
  <c r="Y23" i="9" s="1"/>
  <c r="Z23" i="9" s="1"/>
  <c r="AA23" i="9" s="1"/>
  <c r="N25" i="9"/>
  <c r="P25" i="9" s="1"/>
  <c r="Q25" i="9" s="1"/>
  <c r="S25" i="9" s="1"/>
  <c r="U25" i="9" s="1"/>
  <c r="V25" i="9" s="1"/>
  <c r="W25" i="9" s="1"/>
  <c r="X25" i="9" s="1"/>
  <c r="Y25" i="9" s="1"/>
  <c r="Z25" i="9" s="1"/>
  <c r="AA25" i="9" s="1"/>
  <c r="N23" i="10"/>
  <c r="P23" i="10" s="1"/>
  <c r="N24" i="10"/>
  <c r="P24" i="10" s="1"/>
  <c r="R24" i="10" s="1"/>
  <c r="T24" i="10" s="1"/>
  <c r="AO23" i="10"/>
  <c r="AO25" i="10"/>
  <c r="N24" i="11"/>
  <c r="P24" i="11" s="1"/>
  <c r="R24" i="11" s="1"/>
  <c r="AM19" i="12"/>
  <c r="AM35" i="12" s="1"/>
  <c r="AO24" i="10"/>
  <c r="K28" i="10"/>
  <c r="I28" i="10"/>
  <c r="L28" i="10"/>
  <c r="K28" i="9"/>
  <c r="F28" i="13" s="1"/>
  <c r="I28" i="9"/>
  <c r="AL20" i="9"/>
  <c r="AL22" i="9"/>
  <c r="AL24" i="9"/>
  <c r="AL26" i="9"/>
  <c r="AL21" i="9"/>
  <c r="AL23" i="9"/>
  <c r="AL25" i="9"/>
  <c r="I36" i="8"/>
  <c r="K21" i="8"/>
  <c r="L21" i="8" s="1"/>
  <c r="K22" i="8"/>
  <c r="L22" i="8" s="1"/>
  <c r="K23" i="8"/>
  <c r="L23" i="8" s="1"/>
  <c r="K24" i="8"/>
  <c r="L24" i="8" s="1"/>
  <c r="K25" i="8"/>
  <c r="L25" i="8" s="1"/>
  <c r="K26" i="8"/>
  <c r="L26" i="8" s="1"/>
  <c r="K27" i="8"/>
  <c r="L27" i="8" s="1"/>
  <c r="K28" i="8"/>
  <c r="L28" i="8" s="1"/>
  <c r="K29" i="8"/>
  <c r="L29" i="8" s="1"/>
  <c r="K30" i="8"/>
  <c r="L30" i="8" s="1"/>
  <c r="K31" i="8"/>
  <c r="L31" i="8" s="1"/>
  <c r="K32" i="8"/>
  <c r="L32" i="8" s="1"/>
  <c r="K33" i="8"/>
  <c r="L33" i="8" s="1"/>
  <c r="K186" i="7"/>
  <c r="L186" i="7" s="1"/>
  <c r="I186" i="7"/>
  <c r="I188" i="7" s="1"/>
  <c r="AE20" i="6"/>
  <c r="AE22" i="6"/>
  <c r="AE24" i="6"/>
  <c r="AE21" i="6"/>
  <c r="AE23" i="6"/>
  <c r="AE25" i="6"/>
  <c r="I30" i="6"/>
  <c r="I29" i="5"/>
  <c r="K20" i="5"/>
  <c r="K21" i="5"/>
  <c r="K22" i="5"/>
  <c r="K23" i="5"/>
  <c r="K24" i="5"/>
  <c r="K25" i="5"/>
  <c r="I29" i="4"/>
  <c r="K20" i="4"/>
  <c r="L20" i="4" s="1"/>
  <c r="K21" i="4"/>
  <c r="L21" i="4" s="1"/>
  <c r="K22" i="4"/>
  <c r="L22" i="4" s="1"/>
  <c r="K23" i="4"/>
  <c r="L23" i="4" s="1"/>
  <c r="AF20" i="3"/>
  <c r="I52" i="3"/>
  <c r="K52" i="3"/>
  <c r="AE27" i="2"/>
  <c r="J32" i="2"/>
  <c r="I32" i="2"/>
  <c r="K20" i="2"/>
  <c r="K21" i="2"/>
  <c r="K22" i="2"/>
  <c r="K23" i="2"/>
  <c r="K24" i="2"/>
  <c r="K25" i="2"/>
  <c r="K26" i="2"/>
  <c r="K27" i="2"/>
  <c r="K28" i="2"/>
  <c r="K29" i="2"/>
  <c r="K19" i="1"/>
  <c r="K20" i="1"/>
  <c r="K21" i="1"/>
  <c r="K22" i="1"/>
  <c r="K23" i="1"/>
  <c r="K24" i="1"/>
  <c r="K25" i="1"/>
  <c r="D69" i="1"/>
  <c r="D20" i="13" s="1"/>
  <c r="D32" i="13" s="1"/>
  <c r="K53" i="1"/>
  <c r="I53" i="1"/>
  <c r="K55" i="1"/>
  <c r="I55" i="1"/>
  <c r="K54" i="1"/>
  <c r="I54" i="1"/>
  <c r="K56" i="1"/>
  <c r="I56" i="1"/>
  <c r="M53" i="1"/>
  <c r="AJ53" i="1" s="1"/>
  <c r="M55" i="1"/>
  <c r="AJ55" i="1" s="1"/>
  <c r="AL55" i="1" s="1"/>
  <c r="G69" i="1"/>
  <c r="M54" i="1"/>
  <c r="AJ54" i="1" s="1"/>
  <c r="AL54" i="1" s="1"/>
  <c r="M56" i="1"/>
  <c r="AJ56" i="1" s="1"/>
  <c r="AL56" i="1" s="1"/>
  <c r="P28" i="10" l="1"/>
  <c r="S20" i="9"/>
  <c r="Q28" i="10"/>
  <c r="R23" i="10"/>
  <c r="P21" i="2"/>
  <c r="R21" i="7"/>
  <c r="S21" i="7"/>
  <c r="M188" i="7"/>
  <c r="O186" i="7"/>
  <c r="I28" i="13"/>
  <c r="H23" i="13"/>
  <c r="I23" i="13" s="1"/>
  <c r="L69" i="1"/>
  <c r="AN56" i="1"/>
  <c r="AP56" i="1" s="1"/>
  <c r="AR56" i="1" s="1"/>
  <c r="AJ69" i="1"/>
  <c r="AL53" i="1"/>
  <c r="AN54" i="1"/>
  <c r="AP54" i="1" s="1"/>
  <c r="AR54" i="1" s="1"/>
  <c r="AN55" i="1"/>
  <c r="AP55" i="1" s="1"/>
  <c r="AR55" i="1" s="1"/>
  <c r="N26" i="9"/>
  <c r="P26" i="9" s="1"/>
  <c r="Q26" i="9" s="1"/>
  <c r="S26" i="9" s="1"/>
  <c r="U26" i="9" s="1"/>
  <c r="V26" i="9" s="1"/>
  <c r="W26" i="9" s="1"/>
  <c r="X26" i="9" s="1"/>
  <c r="Y26" i="9" s="1"/>
  <c r="Z26" i="9" s="1"/>
  <c r="AA26" i="9" s="1"/>
  <c r="L151" i="7"/>
  <c r="N151" i="7" s="1"/>
  <c r="P151" i="7" s="1"/>
  <c r="R151" i="7" s="1"/>
  <c r="L135" i="7"/>
  <c r="N135" i="7" s="1"/>
  <c r="P135" i="7" s="1"/>
  <c r="R135" i="7" s="1"/>
  <c r="L119" i="7"/>
  <c r="N119" i="7" s="1"/>
  <c r="P119" i="7" s="1"/>
  <c r="R119" i="7" s="1"/>
  <c r="L103" i="7"/>
  <c r="N103" i="7" s="1"/>
  <c r="P103" i="7" s="1"/>
  <c r="R103" i="7" s="1"/>
  <c r="L87" i="7"/>
  <c r="N87" i="7" s="1"/>
  <c r="P87" i="7" s="1"/>
  <c r="R87" i="7" s="1"/>
  <c r="L71" i="7"/>
  <c r="N71" i="7" s="1"/>
  <c r="P71" i="7" s="1"/>
  <c r="R71" i="7" s="1"/>
  <c r="L55" i="7"/>
  <c r="N55" i="7" s="1"/>
  <c r="P55" i="7" s="1"/>
  <c r="R55" i="7" s="1"/>
  <c r="L39" i="7"/>
  <c r="N39" i="7" s="1"/>
  <c r="P39" i="7" s="1"/>
  <c r="R39" i="7" s="1"/>
  <c r="L155" i="7"/>
  <c r="N155" i="7" s="1"/>
  <c r="P155" i="7" s="1"/>
  <c r="R155" i="7" s="1"/>
  <c r="L29" i="7"/>
  <c r="N29" i="7" s="1"/>
  <c r="P29" i="7" s="1"/>
  <c r="R29" i="7" s="1"/>
  <c r="L183" i="7"/>
  <c r="N183" i="7" s="1"/>
  <c r="P183" i="7" s="1"/>
  <c r="R183" i="7" s="1"/>
  <c r="L167" i="7"/>
  <c r="N167" i="7" s="1"/>
  <c r="P167" i="7" s="1"/>
  <c r="R167" i="7" s="1"/>
  <c r="L139" i="7"/>
  <c r="N139" i="7" s="1"/>
  <c r="P139" i="7" s="1"/>
  <c r="R139" i="7" s="1"/>
  <c r="L123" i="7"/>
  <c r="N123" i="7" s="1"/>
  <c r="P123" i="7" s="1"/>
  <c r="R123" i="7" s="1"/>
  <c r="L107" i="7"/>
  <c r="N107" i="7" s="1"/>
  <c r="P107" i="7" s="1"/>
  <c r="R107" i="7" s="1"/>
  <c r="L91" i="7"/>
  <c r="N91" i="7" s="1"/>
  <c r="P91" i="7" s="1"/>
  <c r="R91" i="7" s="1"/>
  <c r="L75" i="7"/>
  <c r="N75" i="7" s="1"/>
  <c r="P75" i="7" s="1"/>
  <c r="R75" i="7" s="1"/>
  <c r="L59" i="7"/>
  <c r="N59" i="7" s="1"/>
  <c r="P59" i="7" s="1"/>
  <c r="R59" i="7" s="1"/>
  <c r="L43" i="7"/>
  <c r="N43" i="7" s="1"/>
  <c r="P43" i="7" s="1"/>
  <c r="R43" i="7" s="1"/>
  <c r="L159" i="7"/>
  <c r="N159" i="7" s="1"/>
  <c r="P159" i="7" s="1"/>
  <c r="R159" i="7" s="1"/>
  <c r="L153" i="7"/>
  <c r="N153" i="7" s="1"/>
  <c r="P153" i="7" s="1"/>
  <c r="R153" i="7" s="1"/>
  <c r="L41" i="7"/>
  <c r="N41" i="7" s="1"/>
  <c r="P41" i="7" s="1"/>
  <c r="R41" i="7" s="1"/>
  <c r="L157" i="7"/>
  <c r="N157" i="7" s="1"/>
  <c r="P157" i="7" s="1"/>
  <c r="R157" i="7" s="1"/>
  <c r="L125" i="7"/>
  <c r="N125" i="7" s="1"/>
  <c r="P125" i="7" s="1"/>
  <c r="R125" i="7" s="1"/>
  <c r="L93" i="7"/>
  <c r="N93" i="7" s="1"/>
  <c r="P93" i="7" s="1"/>
  <c r="R93" i="7" s="1"/>
  <c r="L61" i="7"/>
  <c r="N61" i="7" s="1"/>
  <c r="P61" i="7" s="1"/>
  <c r="R61" i="7" s="1"/>
  <c r="L169" i="7"/>
  <c r="N169" i="7" s="1"/>
  <c r="P169" i="7" s="1"/>
  <c r="R169" i="7" s="1"/>
  <c r="L121" i="7"/>
  <c r="N121" i="7" s="1"/>
  <c r="P121" i="7" s="1"/>
  <c r="R121" i="7" s="1"/>
  <c r="L89" i="7"/>
  <c r="N89" i="7" s="1"/>
  <c r="P89" i="7" s="1"/>
  <c r="R89" i="7" s="1"/>
  <c r="L181" i="7"/>
  <c r="N181" i="7" s="1"/>
  <c r="P181" i="7" s="1"/>
  <c r="R181" i="7" s="1"/>
  <c r="L101" i="7"/>
  <c r="N101" i="7" s="1"/>
  <c r="P101" i="7" s="1"/>
  <c r="R101" i="7" s="1"/>
  <c r="L117" i="7"/>
  <c r="N117" i="7" s="1"/>
  <c r="P117" i="7" s="1"/>
  <c r="R117" i="7" s="1"/>
  <c r="L49" i="7"/>
  <c r="N49" i="7" s="1"/>
  <c r="P49" i="7" s="1"/>
  <c r="R49" i="7" s="1"/>
  <c r="L129" i="7"/>
  <c r="N129" i="7" s="1"/>
  <c r="P129" i="7" s="1"/>
  <c r="R129" i="7" s="1"/>
  <c r="L53" i="7"/>
  <c r="N53" i="7" s="1"/>
  <c r="P53" i="7" s="1"/>
  <c r="R53" i="7" s="1"/>
  <c r="L145" i="7"/>
  <c r="N145" i="7" s="1"/>
  <c r="P145" i="7" s="1"/>
  <c r="R145" i="7" s="1"/>
  <c r="L113" i="7"/>
  <c r="N113" i="7" s="1"/>
  <c r="P113" i="7" s="1"/>
  <c r="R113" i="7" s="1"/>
  <c r="L175" i="7"/>
  <c r="N175" i="7" s="1"/>
  <c r="P175" i="7" s="1"/>
  <c r="R175" i="7" s="1"/>
  <c r="L163" i="7"/>
  <c r="N163" i="7" s="1"/>
  <c r="P163" i="7" s="1"/>
  <c r="R163" i="7" s="1"/>
  <c r="L161" i="7"/>
  <c r="N161" i="7" s="1"/>
  <c r="P161" i="7" s="1"/>
  <c r="R161" i="7" s="1"/>
  <c r="L143" i="7"/>
  <c r="N143" i="7" s="1"/>
  <c r="P143" i="7" s="1"/>
  <c r="R143" i="7" s="1"/>
  <c r="L127" i="7"/>
  <c r="N127" i="7" s="1"/>
  <c r="P127" i="7" s="1"/>
  <c r="R127" i="7" s="1"/>
  <c r="L111" i="7"/>
  <c r="N111" i="7" s="1"/>
  <c r="P111" i="7" s="1"/>
  <c r="R111" i="7" s="1"/>
  <c r="L95" i="7"/>
  <c r="N95" i="7" s="1"/>
  <c r="P95" i="7" s="1"/>
  <c r="R95" i="7" s="1"/>
  <c r="L79" i="7"/>
  <c r="N79" i="7" s="1"/>
  <c r="P79" i="7" s="1"/>
  <c r="R79" i="7" s="1"/>
  <c r="L63" i="7"/>
  <c r="N63" i="7" s="1"/>
  <c r="P63" i="7" s="1"/>
  <c r="R63" i="7" s="1"/>
  <c r="L31" i="7"/>
  <c r="N31" i="7" s="1"/>
  <c r="P31" i="7" s="1"/>
  <c r="R31" i="7" s="1"/>
  <c r="L171" i="7"/>
  <c r="N171" i="7" s="1"/>
  <c r="P171" i="7" s="1"/>
  <c r="R171" i="7" s="1"/>
  <c r="L37" i="7"/>
  <c r="N37" i="7" s="1"/>
  <c r="P37" i="7" s="1"/>
  <c r="R37" i="7" s="1"/>
  <c r="L147" i="7"/>
  <c r="N147" i="7" s="1"/>
  <c r="P147" i="7" s="1"/>
  <c r="R147" i="7" s="1"/>
  <c r="L131" i="7"/>
  <c r="N131" i="7" s="1"/>
  <c r="P131" i="7" s="1"/>
  <c r="R131" i="7" s="1"/>
  <c r="L115" i="7"/>
  <c r="N115" i="7" s="1"/>
  <c r="P115" i="7" s="1"/>
  <c r="R115" i="7" s="1"/>
  <c r="L99" i="7"/>
  <c r="N99" i="7" s="1"/>
  <c r="P99" i="7" s="1"/>
  <c r="R99" i="7" s="1"/>
  <c r="L83" i="7"/>
  <c r="N83" i="7" s="1"/>
  <c r="P83" i="7" s="1"/>
  <c r="R83" i="7" s="1"/>
  <c r="L67" i="7"/>
  <c r="N67" i="7" s="1"/>
  <c r="P67" i="7" s="1"/>
  <c r="R67" i="7" s="1"/>
  <c r="L51" i="7"/>
  <c r="N51" i="7" s="1"/>
  <c r="P51" i="7" s="1"/>
  <c r="R51" i="7" s="1"/>
  <c r="L179" i="7"/>
  <c r="N179" i="7" s="1"/>
  <c r="P179" i="7" s="1"/>
  <c r="R179" i="7" s="1"/>
  <c r="L177" i="7"/>
  <c r="N177" i="7" s="1"/>
  <c r="P177" i="7" s="1"/>
  <c r="R177" i="7" s="1"/>
  <c r="L81" i="7"/>
  <c r="N81" i="7" s="1"/>
  <c r="P81" i="7" s="1"/>
  <c r="R81" i="7" s="1"/>
  <c r="L185" i="7"/>
  <c r="N185" i="7" s="1"/>
  <c r="P185" i="7" s="1"/>
  <c r="R185" i="7" s="1"/>
  <c r="L173" i="7"/>
  <c r="N173" i="7" s="1"/>
  <c r="P173" i="7" s="1"/>
  <c r="R173" i="7" s="1"/>
  <c r="L141" i="7"/>
  <c r="N141" i="7" s="1"/>
  <c r="P141" i="7" s="1"/>
  <c r="R141" i="7" s="1"/>
  <c r="L109" i="7"/>
  <c r="N109" i="7" s="1"/>
  <c r="P109" i="7" s="1"/>
  <c r="R109" i="7" s="1"/>
  <c r="L77" i="7"/>
  <c r="N77" i="7" s="1"/>
  <c r="P77" i="7" s="1"/>
  <c r="R77" i="7" s="1"/>
  <c r="L45" i="7"/>
  <c r="N45" i="7" s="1"/>
  <c r="P45" i="7" s="1"/>
  <c r="R45" i="7" s="1"/>
  <c r="L137" i="7"/>
  <c r="N137" i="7" s="1"/>
  <c r="P137" i="7" s="1"/>
  <c r="R137" i="7" s="1"/>
  <c r="L105" i="7"/>
  <c r="N105" i="7" s="1"/>
  <c r="P105" i="7" s="1"/>
  <c r="R105" i="7" s="1"/>
  <c r="L57" i="7"/>
  <c r="N57" i="7" s="1"/>
  <c r="P57" i="7" s="1"/>
  <c r="R57" i="7" s="1"/>
  <c r="L133" i="7"/>
  <c r="N133" i="7" s="1"/>
  <c r="P133" i="7" s="1"/>
  <c r="R133" i="7" s="1"/>
  <c r="L65" i="7"/>
  <c r="N65" i="7" s="1"/>
  <c r="P65" i="7" s="1"/>
  <c r="R65" i="7" s="1"/>
  <c r="L85" i="7"/>
  <c r="N85" i="7" s="1"/>
  <c r="P85" i="7" s="1"/>
  <c r="R85" i="7" s="1"/>
  <c r="L165" i="7"/>
  <c r="N165" i="7" s="1"/>
  <c r="P165" i="7" s="1"/>
  <c r="R165" i="7" s="1"/>
  <c r="L97" i="7"/>
  <c r="N97" i="7" s="1"/>
  <c r="P97" i="7" s="1"/>
  <c r="R97" i="7" s="1"/>
  <c r="L149" i="7"/>
  <c r="N149" i="7" s="1"/>
  <c r="P149" i="7" s="1"/>
  <c r="R149" i="7" s="1"/>
  <c r="L69" i="7"/>
  <c r="N69" i="7" s="1"/>
  <c r="P69" i="7" s="1"/>
  <c r="R69" i="7" s="1"/>
  <c r="L33" i="7"/>
  <c r="N33" i="7" s="1"/>
  <c r="P33" i="7" s="1"/>
  <c r="R33" i="7" s="1"/>
  <c r="AL28" i="9"/>
  <c r="AR188" i="7"/>
  <c r="K188" i="7"/>
  <c r="N19" i="12"/>
  <c r="P19" i="12" s="1"/>
  <c r="L35" i="12"/>
  <c r="BG69" i="1"/>
  <c r="N23" i="4"/>
  <c r="P23" i="4" s="1"/>
  <c r="N21" i="4"/>
  <c r="P21" i="4" s="1"/>
  <c r="N33" i="8"/>
  <c r="P33" i="8" s="1"/>
  <c r="R33" i="8" s="1"/>
  <c r="T33" i="8" s="1"/>
  <c r="N31" i="8"/>
  <c r="P31" i="8" s="1"/>
  <c r="R31" i="8" s="1"/>
  <c r="T31" i="8" s="1"/>
  <c r="N29" i="8"/>
  <c r="P29" i="8" s="1"/>
  <c r="R29" i="8" s="1"/>
  <c r="T29" i="8" s="1"/>
  <c r="N27" i="8"/>
  <c r="P27" i="8" s="1"/>
  <c r="R27" i="8" s="1"/>
  <c r="T27" i="8" s="1"/>
  <c r="N25" i="8"/>
  <c r="P25" i="8" s="1"/>
  <c r="R25" i="8" s="1"/>
  <c r="T25" i="8" s="1"/>
  <c r="N23" i="8"/>
  <c r="P23" i="8" s="1"/>
  <c r="R23" i="8" s="1"/>
  <c r="T23" i="8" s="1"/>
  <c r="N182" i="7"/>
  <c r="P182" i="7" s="1"/>
  <c r="R182" i="7" s="1"/>
  <c r="N178" i="7"/>
  <c r="P178" i="7" s="1"/>
  <c r="R178" i="7" s="1"/>
  <c r="N174" i="7"/>
  <c r="P174" i="7" s="1"/>
  <c r="R174" i="7" s="1"/>
  <c r="N170" i="7"/>
  <c r="P170" i="7" s="1"/>
  <c r="R170" i="7" s="1"/>
  <c r="N166" i="7"/>
  <c r="P166" i="7" s="1"/>
  <c r="R166" i="7" s="1"/>
  <c r="N162" i="7"/>
  <c r="P162" i="7" s="1"/>
  <c r="R162" i="7" s="1"/>
  <c r="N158" i="7"/>
  <c r="P158" i="7" s="1"/>
  <c r="R158" i="7" s="1"/>
  <c r="N154" i="7"/>
  <c r="P154" i="7" s="1"/>
  <c r="R154" i="7" s="1"/>
  <c r="N150" i="7"/>
  <c r="P150" i="7" s="1"/>
  <c r="R150" i="7" s="1"/>
  <c r="N146" i="7"/>
  <c r="P146" i="7" s="1"/>
  <c r="R146" i="7" s="1"/>
  <c r="N142" i="7"/>
  <c r="P142" i="7" s="1"/>
  <c r="R142" i="7" s="1"/>
  <c r="N138" i="7"/>
  <c r="P138" i="7" s="1"/>
  <c r="R138" i="7" s="1"/>
  <c r="N134" i="7"/>
  <c r="P134" i="7" s="1"/>
  <c r="R134" i="7" s="1"/>
  <c r="N130" i="7"/>
  <c r="P130" i="7" s="1"/>
  <c r="R130" i="7" s="1"/>
  <c r="N126" i="7"/>
  <c r="P126" i="7" s="1"/>
  <c r="R126" i="7" s="1"/>
  <c r="N122" i="7"/>
  <c r="P122" i="7" s="1"/>
  <c r="R122" i="7" s="1"/>
  <c r="N118" i="7"/>
  <c r="P118" i="7" s="1"/>
  <c r="R118" i="7" s="1"/>
  <c r="N114" i="7"/>
  <c r="P114" i="7" s="1"/>
  <c r="R114" i="7" s="1"/>
  <c r="N110" i="7"/>
  <c r="P110" i="7" s="1"/>
  <c r="R110" i="7" s="1"/>
  <c r="N106" i="7"/>
  <c r="P106" i="7" s="1"/>
  <c r="R106" i="7" s="1"/>
  <c r="N102" i="7"/>
  <c r="P102" i="7" s="1"/>
  <c r="R102" i="7" s="1"/>
  <c r="N98" i="7"/>
  <c r="P98" i="7" s="1"/>
  <c r="R98" i="7" s="1"/>
  <c r="N94" i="7"/>
  <c r="P94" i="7" s="1"/>
  <c r="R94" i="7" s="1"/>
  <c r="N90" i="7"/>
  <c r="P90" i="7" s="1"/>
  <c r="R90" i="7" s="1"/>
  <c r="N86" i="7"/>
  <c r="P86" i="7" s="1"/>
  <c r="R86" i="7" s="1"/>
  <c r="N82" i="7"/>
  <c r="P82" i="7" s="1"/>
  <c r="R82" i="7" s="1"/>
  <c r="N78" i="7"/>
  <c r="P78" i="7" s="1"/>
  <c r="R78" i="7" s="1"/>
  <c r="N74" i="7"/>
  <c r="P74" i="7" s="1"/>
  <c r="R74" i="7" s="1"/>
  <c r="N70" i="7"/>
  <c r="P70" i="7" s="1"/>
  <c r="R70" i="7" s="1"/>
  <c r="N66" i="7"/>
  <c r="P66" i="7" s="1"/>
  <c r="R66" i="7" s="1"/>
  <c r="N62" i="7"/>
  <c r="P62" i="7" s="1"/>
  <c r="R62" i="7" s="1"/>
  <c r="N58" i="7"/>
  <c r="P58" i="7" s="1"/>
  <c r="R58" i="7" s="1"/>
  <c r="N54" i="7"/>
  <c r="P54" i="7" s="1"/>
  <c r="R54" i="7" s="1"/>
  <c r="N50" i="7"/>
  <c r="P50" i="7" s="1"/>
  <c r="R50" i="7" s="1"/>
  <c r="N46" i="7"/>
  <c r="P46" i="7" s="1"/>
  <c r="R46" i="7" s="1"/>
  <c r="N42" i="7"/>
  <c r="P42" i="7" s="1"/>
  <c r="R42" i="7" s="1"/>
  <c r="N38" i="7"/>
  <c r="P38" i="7" s="1"/>
  <c r="R38" i="7" s="1"/>
  <c r="N34" i="7"/>
  <c r="P34" i="7" s="1"/>
  <c r="R34" i="7" s="1"/>
  <c r="N30" i="7"/>
  <c r="P30" i="7" s="1"/>
  <c r="R30" i="7" s="1"/>
  <c r="N26" i="7"/>
  <c r="P26" i="7" s="1"/>
  <c r="R26" i="7" s="1"/>
  <c r="N22" i="7"/>
  <c r="P22" i="7" s="1"/>
  <c r="R22" i="7" s="1"/>
  <c r="N22" i="4"/>
  <c r="P22" i="4" s="1"/>
  <c r="N20" i="4"/>
  <c r="P20" i="4" s="1"/>
  <c r="N32" i="8"/>
  <c r="P32" i="8" s="1"/>
  <c r="R32" i="8" s="1"/>
  <c r="T32" i="8" s="1"/>
  <c r="N30" i="8"/>
  <c r="P30" i="8" s="1"/>
  <c r="R30" i="8" s="1"/>
  <c r="T30" i="8" s="1"/>
  <c r="N28" i="8"/>
  <c r="P28" i="8" s="1"/>
  <c r="R28" i="8" s="1"/>
  <c r="T28" i="8" s="1"/>
  <c r="N26" i="8"/>
  <c r="P26" i="8" s="1"/>
  <c r="R26" i="8" s="1"/>
  <c r="T26" i="8" s="1"/>
  <c r="N24" i="8"/>
  <c r="P24" i="8" s="1"/>
  <c r="R24" i="8" s="1"/>
  <c r="T24" i="8" s="1"/>
  <c r="N22" i="8"/>
  <c r="P22" i="8" s="1"/>
  <c r="R22" i="8" s="1"/>
  <c r="T22" i="8" s="1"/>
  <c r="N184" i="7"/>
  <c r="P184" i="7" s="1"/>
  <c r="R184" i="7" s="1"/>
  <c r="N180" i="7"/>
  <c r="P180" i="7" s="1"/>
  <c r="R180" i="7" s="1"/>
  <c r="N176" i="7"/>
  <c r="P176" i="7" s="1"/>
  <c r="R176" i="7" s="1"/>
  <c r="N172" i="7"/>
  <c r="P172" i="7" s="1"/>
  <c r="R172" i="7" s="1"/>
  <c r="N168" i="7"/>
  <c r="P168" i="7" s="1"/>
  <c r="R168" i="7" s="1"/>
  <c r="N164" i="7"/>
  <c r="P164" i="7" s="1"/>
  <c r="R164" i="7" s="1"/>
  <c r="N160" i="7"/>
  <c r="P160" i="7" s="1"/>
  <c r="R160" i="7" s="1"/>
  <c r="N156" i="7"/>
  <c r="P156" i="7" s="1"/>
  <c r="R156" i="7" s="1"/>
  <c r="N152" i="7"/>
  <c r="P152" i="7" s="1"/>
  <c r="R152" i="7" s="1"/>
  <c r="N148" i="7"/>
  <c r="P148" i="7" s="1"/>
  <c r="R148" i="7" s="1"/>
  <c r="N144" i="7"/>
  <c r="P144" i="7" s="1"/>
  <c r="R144" i="7" s="1"/>
  <c r="N140" i="7"/>
  <c r="P140" i="7" s="1"/>
  <c r="R140" i="7" s="1"/>
  <c r="N136" i="7"/>
  <c r="P136" i="7" s="1"/>
  <c r="R136" i="7" s="1"/>
  <c r="N132" i="7"/>
  <c r="P132" i="7" s="1"/>
  <c r="R132" i="7" s="1"/>
  <c r="N128" i="7"/>
  <c r="P128" i="7" s="1"/>
  <c r="R128" i="7" s="1"/>
  <c r="N124" i="7"/>
  <c r="P124" i="7" s="1"/>
  <c r="R124" i="7" s="1"/>
  <c r="N120" i="7"/>
  <c r="P120" i="7" s="1"/>
  <c r="R120" i="7" s="1"/>
  <c r="N116" i="7"/>
  <c r="P116" i="7" s="1"/>
  <c r="R116" i="7" s="1"/>
  <c r="N112" i="7"/>
  <c r="P112" i="7" s="1"/>
  <c r="R112" i="7" s="1"/>
  <c r="N108" i="7"/>
  <c r="P108" i="7" s="1"/>
  <c r="R108" i="7" s="1"/>
  <c r="N104" i="7"/>
  <c r="P104" i="7" s="1"/>
  <c r="R104" i="7" s="1"/>
  <c r="N100" i="7"/>
  <c r="P100" i="7" s="1"/>
  <c r="R100" i="7" s="1"/>
  <c r="N96" i="7"/>
  <c r="P96" i="7" s="1"/>
  <c r="R96" i="7" s="1"/>
  <c r="N92" i="7"/>
  <c r="P92" i="7" s="1"/>
  <c r="R92" i="7" s="1"/>
  <c r="N88" i="7"/>
  <c r="P88" i="7" s="1"/>
  <c r="R88" i="7" s="1"/>
  <c r="N84" i="7"/>
  <c r="P84" i="7" s="1"/>
  <c r="R84" i="7" s="1"/>
  <c r="N80" i="7"/>
  <c r="P80" i="7" s="1"/>
  <c r="R80" i="7" s="1"/>
  <c r="N76" i="7"/>
  <c r="P76" i="7" s="1"/>
  <c r="R76" i="7" s="1"/>
  <c r="N72" i="7"/>
  <c r="P72" i="7" s="1"/>
  <c r="R72" i="7" s="1"/>
  <c r="N68" i="7"/>
  <c r="P68" i="7" s="1"/>
  <c r="R68" i="7" s="1"/>
  <c r="N64" i="7"/>
  <c r="P64" i="7" s="1"/>
  <c r="R64" i="7" s="1"/>
  <c r="N60" i="7"/>
  <c r="P60" i="7" s="1"/>
  <c r="R60" i="7" s="1"/>
  <c r="N56" i="7"/>
  <c r="P56" i="7" s="1"/>
  <c r="R56" i="7" s="1"/>
  <c r="N52" i="7"/>
  <c r="P52" i="7" s="1"/>
  <c r="R52" i="7" s="1"/>
  <c r="N48" i="7"/>
  <c r="P48" i="7" s="1"/>
  <c r="R48" i="7" s="1"/>
  <c r="N44" i="7"/>
  <c r="P44" i="7" s="1"/>
  <c r="R44" i="7" s="1"/>
  <c r="N40" i="7"/>
  <c r="P40" i="7" s="1"/>
  <c r="R40" i="7" s="1"/>
  <c r="N36" i="7"/>
  <c r="P36" i="7" s="1"/>
  <c r="R36" i="7" s="1"/>
  <c r="N32" i="7"/>
  <c r="P32" i="7" s="1"/>
  <c r="R32" i="7" s="1"/>
  <c r="N28" i="7"/>
  <c r="P28" i="7" s="1"/>
  <c r="R28" i="7" s="1"/>
  <c r="N24" i="7"/>
  <c r="P24" i="7" s="1"/>
  <c r="R24" i="7" s="1"/>
  <c r="L29" i="4"/>
  <c r="AH53" i="3"/>
  <c r="N186" i="7"/>
  <c r="P186" i="7" s="1"/>
  <c r="AO28" i="10"/>
  <c r="K36" i="8"/>
  <c r="AE30" i="6"/>
  <c r="K29" i="5"/>
  <c r="K29" i="4"/>
  <c r="F23" i="13" s="1"/>
  <c r="K32" i="2"/>
  <c r="M69" i="1"/>
  <c r="N52" i="1"/>
  <c r="P52" i="1" s="1"/>
  <c r="Q52" i="1" s="1"/>
  <c r="R52" i="1" s="1"/>
  <c r="T52" i="1" s="1"/>
  <c r="X52" i="1" s="1"/>
  <c r="N50" i="1"/>
  <c r="P50" i="1" s="1"/>
  <c r="Q50" i="1" s="1"/>
  <c r="R50" i="1" s="1"/>
  <c r="T50" i="1" s="1"/>
  <c r="X50" i="1" s="1"/>
  <c r="N48" i="1"/>
  <c r="P48" i="1" s="1"/>
  <c r="Q48" i="1" s="1"/>
  <c r="R48" i="1" s="1"/>
  <c r="T48" i="1" s="1"/>
  <c r="X48" i="1" s="1"/>
  <c r="N46" i="1"/>
  <c r="P46" i="1" s="1"/>
  <c r="Q46" i="1" s="1"/>
  <c r="R46" i="1" s="1"/>
  <c r="T46" i="1" s="1"/>
  <c r="X46" i="1" s="1"/>
  <c r="N44" i="1"/>
  <c r="P44" i="1" s="1"/>
  <c r="Q44" i="1" s="1"/>
  <c r="R44" i="1" s="1"/>
  <c r="T44" i="1" s="1"/>
  <c r="X44" i="1" s="1"/>
  <c r="N42" i="1"/>
  <c r="P42" i="1" s="1"/>
  <c r="Q42" i="1" s="1"/>
  <c r="R42" i="1" s="1"/>
  <c r="T42" i="1" s="1"/>
  <c r="X42" i="1" s="1"/>
  <c r="N40" i="1"/>
  <c r="P40" i="1" s="1"/>
  <c r="Q40" i="1" s="1"/>
  <c r="R40" i="1" s="1"/>
  <c r="T40" i="1" s="1"/>
  <c r="X40" i="1" s="1"/>
  <c r="N38" i="1"/>
  <c r="P38" i="1" s="1"/>
  <c r="Q38" i="1" s="1"/>
  <c r="R38" i="1" s="1"/>
  <c r="T38" i="1" s="1"/>
  <c r="X38" i="1" s="1"/>
  <c r="N36" i="1"/>
  <c r="P36" i="1" s="1"/>
  <c r="Q36" i="1" s="1"/>
  <c r="R36" i="1" s="1"/>
  <c r="T36" i="1" s="1"/>
  <c r="X36" i="1" s="1"/>
  <c r="N34" i="1"/>
  <c r="P34" i="1" s="1"/>
  <c r="Q34" i="1" s="1"/>
  <c r="R34" i="1" s="1"/>
  <c r="T34" i="1" s="1"/>
  <c r="X34" i="1" s="1"/>
  <c r="N61" i="1"/>
  <c r="P61" i="1" s="1"/>
  <c r="Q61" i="1" s="1"/>
  <c r="R61" i="1" s="1"/>
  <c r="T61" i="1" s="1"/>
  <c r="X61" i="1" s="1"/>
  <c r="N60" i="1"/>
  <c r="P60" i="1" s="1"/>
  <c r="Q60" i="1" s="1"/>
  <c r="R60" i="1" s="1"/>
  <c r="T60" i="1" s="1"/>
  <c r="X60" i="1" s="1"/>
  <c r="N59" i="1"/>
  <c r="P59" i="1" s="1"/>
  <c r="Q59" i="1" s="1"/>
  <c r="R59" i="1" s="1"/>
  <c r="T59" i="1" s="1"/>
  <c r="X59" i="1" s="1"/>
  <c r="N58" i="1"/>
  <c r="P58" i="1" s="1"/>
  <c r="Q58" i="1" s="1"/>
  <c r="R58" i="1" s="1"/>
  <c r="T58" i="1" s="1"/>
  <c r="X58" i="1" s="1"/>
  <c r="N57" i="1"/>
  <c r="P57" i="1" s="1"/>
  <c r="Q57" i="1" s="1"/>
  <c r="R57" i="1" s="1"/>
  <c r="T57" i="1" s="1"/>
  <c r="X57" i="1" s="1"/>
  <c r="K69" i="1"/>
  <c r="F20" i="13" s="1"/>
  <c r="I69" i="1"/>
  <c r="N65" i="1"/>
  <c r="P65" i="1" s="1"/>
  <c r="Q65" i="1" s="1"/>
  <c r="R65" i="1" s="1"/>
  <c r="T65" i="1" s="1"/>
  <c r="X65" i="1" s="1"/>
  <c r="N63" i="1"/>
  <c r="P63" i="1" s="1"/>
  <c r="Q63" i="1" s="1"/>
  <c r="R63" i="1" s="1"/>
  <c r="T63" i="1" s="1"/>
  <c r="X63" i="1" s="1"/>
  <c r="N47" i="1"/>
  <c r="P47" i="1" s="1"/>
  <c r="Q47" i="1" s="1"/>
  <c r="R47" i="1" s="1"/>
  <c r="T47" i="1" s="1"/>
  <c r="X47" i="1" s="1"/>
  <c r="N45" i="1"/>
  <c r="P45" i="1" s="1"/>
  <c r="Q45" i="1" s="1"/>
  <c r="R45" i="1" s="1"/>
  <c r="T45" i="1" s="1"/>
  <c r="X45" i="1" s="1"/>
  <c r="N43" i="1"/>
  <c r="P43" i="1" s="1"/>
  <c r="Q43" i="1" s="1"/>
  <c r="R43" i="1" s="1"/>
  <c r="T43" i="1" s="1"/>
  <c r="X43" i="1" s="1"/>
  <c r="N41" i="1"/>
  <c r="P41" i="1" s="1"/>
  <c r="Q41" i="1" s="1"/>
  <c r="R41" i="1" s="1"/>
  <c r="T41" i="1" s="1"/>
  <c r="X41" i="1" s="1"/>
  <c r="N39" i="1"/>
  <c r="P39" i="1" s="1"/>
  <c r="Q39" i="1" s="1"/>
  <c r="R39" i="1" s="1"/>
  <c r="T39" i="1" s="1"/>
  <c r="X39" i="1" s="1"/>
  <c r="N37" i="1"/>
  <c r="P37" i="1" s="1"/>
  <c r="Q37" i="1" s="1"/>
  <c r="R37" i="1" s="1"/>
  <c r="T37" i="1" s="1"/>
  <c r="X37" i="1" s="1"/>
  <c r="N35" i="1"/>
  <c r="P35" i="1" s="1"/>
  <c r="Q35" i="1" s="1"/>
  <c r="R35" i="1" s="1"/>
  <c r="T35" i="1" s="1"/>
  <c r="X35" i="1" s="1"/>
  <c r="N64" i="1"/>
  <c r="P64" i="1" s="1"/>
  <c r="Q64" i="1" s="1"/>
  <c r="R64" i="1" s="1"/>
  <c r="T64" i="1" s="1"/>
  <c r="X64" i="1" s="1"/>
  <c r="N62" i="1"/>
  <c r="P62" i="1" s="1"/>
  <c r="Q62" i="1" s="1"/>
  <c r="R62" i="1" s="1"/>
  <c r="T62" i="1" s="1"/>
  <c r="X62" i="1" s="1"/>
  <c r="N51" i="1"/>
  <c r="P51" i="1" s="1"/>
  <c r="Q51" i="1" s="1"/>
  <c r="R51" i="1" s="1"/>
  <c r="T51" i="1" s="1"/>
  <c r="X51" i="1" s="1"/>
  <c r="N49" i="1"/>
  <c r="P49" i="1" s="1"/>
  <c r="Q49" i="1" s="1"/>
  <c r="R49" i="1" s="1"/>
  <c r="T49" i="1" s="1"/>
  <c r="X49" i="1" s="1"/>
  <c r="Q28" i="9" l="1"/>
  <c r="L188" i="7"/>
  <c r="U20" i="9"/>
  <c r="S28" i="9"/>
  <c r="V51" i="1"/>
  <c r="V64" i="1"/>
  <c r="V41" i="1"/>
  <c r="V57" i="1"/>
  <c r="V49" i="1"/>
  <c r="V62" i="1"/>
  <c r="V35" i="1"/>
  <c r="V39" i="1"/>
  <c r="V43" i="1"/>
  <c r="V47" i="1"/>
  <c r="V65" i="1"/>
  <c r="V58" i="1"/>
  <c r="V60" i="1"/>
  <c r="V34" i="1"/>
  <c r="V38" i="1"/>
  <c r="V42" i="1"/>
  <c r="V46" i="1"/>
  <c r="V50" i="1"/>
  <c r="V37" i="1"/>
  <c r="V45" i="1"/>
  <c r="V63" i="1"/>
  <c r="V59" i="1"/>
  <c r="V61" i="1"/>
  <c r="Y36" i="1"/>
  <c r="V36" i="1"/>
  <c r="V40" i="1"/>
  <c r="V44" i="1"/>
  <c r="Y48" i="1"/>
  <c r="V48" i="1"/>
  <c r="Y52" i="1"/>
  <c r="V52" i="1"/>
  <c r="Y51" i="1"/>
  <c r="Y37" i="1"/>
  <c r="Y41" i="1"/>
  <c r="Y45" i="1"/>
  <c r="Y63" i="1"/>
  <c r="Y57" i="1"/>
  <c r="Y59" i="1"/>
  <c r="Y61" i="1"/>
  <c r="Y40" i="1"/>
  <c r="Y44" i="1"/>
  <c r="Y64" i="1"/>
  <c r="Y49" i="1"/>
  <c r="Y62" i="1"/>
  <c r="Y35" i="1"/>
  <c r="Y39" i="1"/>
  <c r="Y43" i="1"/>
  <c r="Y47" i="1"/>
  <c r="Y65" i="1"/>
  <c r="Y58" i="1"/>
  <c r="Y60" i="1"/>
  <c r="Y34" i="1"/>
  <c r="Y38" i="1"/>
  <c r="Y42" i="1"/>
  <c r="Y46" i="1"/>
  <c r="Y50" i="1"/>
  <c r="T23" i="10"/>
  <c r="T28" i="10" s="1"/>
  <c r="R28" i="10"/>
  <c r="F24" i="13"/>
  <c r="F32" i="13" s="1"/>
  <c r="H24" i="13"/>
  <c r="I24" i="13" s="1"/>
  <c r="J24" i="13" s="1"/>
  <c r="P28" i="9"/>
  <c r="U21" i="7"/>
  <c r="Q186" i="7"/>
  <c r="O188" i="7"/>
  <c r="P188" i="7"/>
  <c r="R19" i="12"/>
  <c r="N28" i="9"/>
  <c r="J28" i="13"/>
  <c r="J23" i="13"/>
  <c r="AK49" i="1"/>
  <c r="AM49" i="1" s="1"/>
  <c r="AO49" i="1" s="1"/>
  <c r="AQ49" i="1" s="1"/>
  <c r="AT49" i="1" s="1"/>
  <c r="AK62" i="1"/>
  <c r="AM62" i="1" s="1"/>
  <c r="AO62" i="1" s="1"/>
  <c r="AQ62" i="1" s="1"/>
  <c r="AT62" i="1" s="1"/>
  <c r="AK35" i="1"/>
  <c r="AM35" i="1" s="1"/>
  <c r="AO35" i="1" s="1"/>
  <c r="AQ35" i="1" s="1"/>
  <c r="AK39" i="1"/>
  <c r="AM39" i="1" s="1"/>
  <c r="AO39" i="1" s="1"/>
  <c r="AQ39" i="1" s="1"/>
  <c r="AK43" i="1"/>
  <c r="AM43" i="1" s="1"/>
  <c r="AO43" i="1" s="1"/>
  <c r="AQ43" i="1" s="1"/>
  <c r="AS43" i="1" s="1"/>
  <c r="AK47" i="1"/>
  <c r="AM47" i="1" s="1"/>
  <c r="AO47" i="1" s="1"/>
  <c r="AQ47" i="1" s="1"/>
  <c r="AT47" i="1" s="1"/>
  <c r="AK58" i="1"/>
  <c r="AM58" i="1" s="1"/>
  <c r="AO58" i="1" s="1"/>
  <c r="AQ58" i="1" s="1"/>
  <c r="AK60" i="1"/>
  <c r="AM60" i="1" s="1"/>
  <c r="AO60" i="1" s="1"/>
  <c r="AQ60" i="1" s="1"/>
  <c r="AK34" i="1"/>
  <c r="AM34" i="1" s="1"/>
  <c r="AO34" i="1" s="1"/>
  <c r="AQ34" i="1" s="1"/>
  <c r="AT34" i="1" s="1"/>
  <c r="AK38" i="1"/>
  <c r="AM38" i="1" s="1"/>
  <c r="AO38" i="1" s="1"/>
  <c r="AQ38" i="1" s="1"/>
  <c r="AT38" i="1" s="1"/>
  <c r="AK42" i="1"/>
  <c r="AM42" i="1" s="1"/>
  <c r="AO42" i="1" s="1"/>
  <c r="AQ42" i="1" s="1"/>
  <c r="AK46" i="1"/>
  <c r="AM46" i="1" s="1"/>
  <c r="AO46" i="1" s="1"/>
  <c r="AQ46" i="1" s="1"/>
  <c r="AK50" i="1"/>
  <c r="AM50" i="1" s="1"/>
  <c r="AO50" i="1" s="1"/>
  <c r="AQ50" i="1" s="1"/>
  <c r="AT50" i="1" s="1"/>
  <c r="AK51" i="1"/>
  <c r="AM51" i="1" s="1"/>
  <c r="AO51" i="1" s="1"/>
  <c r="AQ51" i="1" s="1"/>
  <c r="AT51" i="1" s="1"/>
  <c r="AK64" i="1"/>
  <c r="AM64" i="1" s="1"/>
  <c r="AO64" i="1" s="1"/>
  <c r="AQ64" i="1" s="1"/>
  <c r="AS64" i="1" s="1"/>
  <c r="AK37" i="1"/>
  <c r="AM37" i="1" s="1"/>
  <c r="AO37" i="1" s="1"/>
  <c r="AQ37" i="1" s="1"/>
  <c r="AK41" i="1"/>
  <c r="AM41" i="1" s="1"/>
  <c r="AO41" i="1" s="1"/>
  <c r="AQ41" i="1" s="1"/>
  <c r="AS41" i="1" s="1"/>
  <c r="AK45" i="1"/>
  <c r="AM45" i="1" s="1"/>
  <c r="AO45" i="1" s="1"/>
  <c r="AQ45" i="1" s="1"/>
  <c r="AS45" i="1" s="1"/>
  <c r="AK63" i="1"/>
  <c r="AM63" i="1" s="1"/>
  <c r="AO63" i="1" s="1"/>
  <c r="AQ63" i="1" s="1"/>
  <c r="AS63" i="1" s="1"/>
  <c r="AK57" i="1"/>
  <c r="AM57" i="1" s="1"/>
  <c r="AO57" i="1" s="1"/>
  <c r="AQ57" i="1" s="1"/>
  <c r="AK59" i="1"/>
  <c r="AM59" i="1" s="1"/>
  <c r="AO59" i="1" s="1"/>
  <c r="AQ59" i="1" s="1"/>
  <c r="AS59" i="1" s="1"/>
  <c r="AK61" i="1"/>
  <c r="AM61" i="1" s="1"/>
  <c r="AO61" i="1" s="1"/>
  <c r="AQ61" i="1" s="1"/>
  <c r="AT61" i="1" s="1"/>
  <c r="AK36" i="1"/>
  <c r="AM36" i="1" s="1"/>
  <c r="AO36" i="1" s="1"/>
  <c r="AQ36" i="1" s="1"/>
  <c r="AS36" i="1" s="1"/>
  <c r="AK40" i="1"/>
  <c r="AM40" i="1" s="1"/>
  <c r="AO40" i="1" s="1"/>
  <c r="AQ40" i="1" s="1"/>
  <c r="AK44" i="1"/>
  <c r="AM44" i="1" s="1"/>
  <c r="AO44" i="1" s="1"/>
  <c r="AQ44" i="1" s="1"/>
  <c r="AS44" i="1" s="1"/>
  <c r="AK48" i="1"/>
  <c r="AM48" i="1" s="1"/>
  <c r="AO48" i="1" s="1"/>
  <c r="AQ48" i="1" s="1"/>
  <c r="AS48" i="1" s="1"/>
  <c r="AK52" i="1"/>
  <c r="AM52" i="1" s="1"/>
  <c r="AO52" i="1" s="1"/>
  <c r="AQ52" i="1" s="1"/>
  <c r="AT52" i="1" s="1"/>
  <c r="AK65" i="1"/>
  <c r="AM65" i="1" s="1"/>
  <c r="AO65" i="1" s="1"/>
  <c r="AQ65" i="1" s="1"/>
  <c r="AT65" i="1" s="1"/>
  <c r="AS51" i="1"/>
  <c r="AT64" i="1"/>
  <c r="AT37" i="1"/>
  <c r="AS37" i="1"/>
  <c r="AT45" i="1"/>
  <c r="AT63" i="1"/>
  <c r="AT57" i="1"/>
  <c r="AS57" i="1"/>
  <c r="AT36" i="1"/>
  <c r="AT40" i="1"/>
  <c r="AS40" i="1"/>
  <c r="AT35" i="1"/>
  <c r="AS35" i="1"/>
  <c r="AT39" i="1"/>
  <c r="AS39" i="1"/>
  <c r="AT43" i="1"/>
  <c r="AS65" i="1"/>
  <c r="AT58" i="1"/>
  <c r="AS58" i="1"/>
  <c r="AT60" i="1"/>
  <c r="AS60" i="1"/>
  <c r="AS38" i="1"/>
  <c r="AT42" i="1"/>
  <c r="AS42" i="1"/>
  <c r="AT46" i="1"/>
  <c r="AS46" i="1"/>
  <c r="H20" i="13"/>
  <c r="I20" i="13" s="1"/>
  <c r="AN53" i="1"/>
  <c r="AL69" i="1"/>
  <c r="P29" i="4"/>
  <c r="N21" i="8"/>
  <c r="P21" i="8" s="1"/>
  <c r="L36" i="8"/>
  <c r="N23" i="5"/>
  <c r="O23" i="5" s="1"/>
  <c r="N24" i="5"/>
  <c r="O24" i="5" s="1"/>
  <c r="N21" i="5"/>
  <c r="O21" i="5" s="1"/>
  <c r="N25" i="5"/>
  <c r="O25" i="5" s="1"/>
  <c r="N22" i="5"/>
  <c r="O22" i="5" s="1"/>
  <c r="N55" i="1"/>
  <c r="P55" i="1" s="1"/>
  <c r="Q55" i="1" s="1"/>
  <c r="R55" i="1" s="1"/>
  <c r="T55" i="1" s="1"/>
  <c r="X55" i="1" s="1"/>
  <c r="N21" i="1"/>
  <c r="P21" i="1" s="1"/>
  <c r="Q21" i="1" s="1"/>
  <c r="R21" i="1" s="1"/>
  <c r="T21" i="1" s="1"/>
  <c r="X21" i="1" s="1"/>
  <c r="N56" i="1"/>
  <c r="P56" i="1" s="1"/>
  <c r="Q56" i="1" s="1"/>
  <c r="R56" i="1" s="1"/>
  <c r="T56" i="1" s="1"/>
  <c r="X56" i="1" s="1"/>
  <c r="N24" i="1"/>
  <c r="P24" i="1" s="1"/>
  <c r="Q24" i="1" s="1"/>
  <c r="R24" i="1" s="1"/>
  <c r="T24" i="1" s="1"/>
  <c r="X24" i="1" s="1"/>
  <c r="N53" i="1"/>
  <c r="P53" i="1" s="1"/>
  <c r="Q53" i="1" s="1"/>
  <c r="R53" i="1" s="1"/>
  <c r="T53" i="1" s="1"/>
  <c r="X53" i="1" s="1"/>
  <c r="N23" i="1"/>
  <c r="P23" i="1" s="1"/>
  <c r="Q23" i="1" s="1"/>
  <c r="R23" i="1" s="1"/>
  <c r="T23" i="1" s="1"/>
  <c r="X23" i="1" s="1"/>
  <c r="N54" i="1"/>
  <c r="P54" i="1" s="1"/>
  <c r="Q54" i="1" s="1"/>
  <c r="R54" i="1" s="1"/>
  <c r="T54" i="1" s="1"/>
  <c r="X54" i="1" s="1"/>
  <c r="N22" i="1"/>
  <c r="P22" i="1" s="1"/>
  <c r="Q22" i="1" s="1"/>
  <c r="R22" i="1" s="1"/>
  <c r="T22" i="1" s="1"/>
  <c r="X22" i="1" s="1"/>
  <c r="N27" i="1"/>
  <c r="P27" i="1" s="1"/>
  <c r="Q27" i="1" s="1"/>
  <c r="R27" i="1" s="1"/>
  <c r="T27" i="1" s="1"/>
  <c r="X27" i="1" s="1"/>
  <c r="N29" i="1"/>
  <c r="P29" i="1" s="1"/>
  <c r="Q29" i="1" s="1"/>
  <c r="R29" i="1" s="1"/>
  <c r="T29" i="1" s="1"/>
  <c r="X29" i="1" s="1"/>
  <c r="N31" i="1"/>
  <c r="P31" i="1" s="1"/>
  <c r="Q31" i="1" s="1"/>
  <c r="R31" i="1" s="1"/>
  <c r="T31" i="1" s="1"/>
  <c r="X31" i="1" s="1"/>
  <c r="N33" i="1"/>
  <c r="P33" i="1" s="1"/>
  <c r="Q33" i="1" s="1"/>
  <c r="R33" i="1" s="1"/>
  <c r="T33" i="1" s="1"/>
  <c r="X33" i="1" s="1"/>
  <c r="N25" i="1"/>
  <c r="P25" i="1" s="1"/>
  <c r="Q25" i="1" s="1"/>
  <c r="R25" i="1" s="1"/>
  <c r="T25" i="1" s="1"/>
  <c r="X25" i="1" s="1"/>
  <c r="N20" i="1"/>
  <c r="P20" i="1" s="1"/>
  <c r="Q20" i="1" s="1"/>
  <c r="R20" i="1" s="1"/>
  <c r="T20" i="1" s="1"/>
  <c r="X20" i="1" s="1"/>
  <c r="N26" i="1"/>
  <c r="P26" i="1" s="1"/>
  <c r="Q26" i="1" s="1"/>
  <c r="R26" i="1" s="1"/>
  <c r="T26" i="1" s="1"/>
  <c r="X26" i="1" s="1"/>
  <c r="N28" i="1"/>
  <c r="P28" i="1" s="1"/>
  <c r="Q28" i="1" s="1"/>
  <c r="R28" i="1" s="1"/>
  <c r="T28" i="1" s="1"/>
  <c r="X28" i="1" s="1"/>
  <c r="N30" i="1"/>
  <c r="P30" i="1" s="1"/>
  <c r="Q30" i="1" s="1"/>
  <c r="R30" i="1" s="1"/>
  <c r="T30" i="1" s="1"/>
  <c r="X30" i="1" s="1"/>
  <c r="N32" i="1"/>
  <c r="P32" i="1" s="1"/>
  <c r="Q32" i="1" s="1"/>
  <c r="R32" i="1" s="1"/>
  <c r="T32" i="1" s="1"/>
  <c r="X32" i="1" s="1"/>
  <c r="AS47" i="1" l="1"/>
  <c r="AS62" i="1"/>
  <c r="V20" i="9"/>
  <c r="U28" i="9"/>
  <c r="AS50" i="1"/>
  <c r="AS34" i="1"/>
  <c r="AT48" i="1"/>
  <c r="AS61" i="1"/>
  <c r="Z46" i="1"/>
  <c r="AA46" i="1" s="1"/>
  <c r="Z38" i="1"/>
  <c r="AA38" i="1" s="1"/>
  <c r="Z60" i="1"/>
  <c r="AA60" i="1" s="1"/>
  <c r="AB60" i="1" s="1"/>
  <c r="AC60" i="1" s="1"/>
  <c r="Z65" i="1"/>
  <c r="AA65" i="1" s="1"/>
  <c r="AB65" i="1" s="1"/>
  <c r="AC65" i="1" s="1"/>
  <c r="Z43" i="1"/>
  <c r="AA43" i="1" s="1"/>
  <c r="Z35" i="1"/>
  <c r="AA35" i="1" s="1"/>
  <c r="Z49" i="1"/>
  <c r="AA49" i="1" s="1"/>
  <c r="Z44" i="1"/>
  <c r="AA44" i="1" s="1"/>
  <c r="Z61" i="1"/>
  <c r="AA61" i="1" s="1"/>
  <c r="AB61" i="1" s="1"/>
  <c r="AC61" i="1" s="1"/>
  <c r="Z57" i="1"/>
  <c r="AA57" i="1" s="1"/>
  <c r="AB57" i="1" s="1"/>
  <c r="AC57" i="1" s="1"/>
  <c r="Z45" i="1"/>
  <c r="AA45" i="1" s="1"/>
  <c r="Z37" i="1"/>
  <c r="AA37" i="1" s="1"/>
  <c r="Z50" i="1"/>
  <c r="AA50" i="1" s="1"/>
  <c r="Z42" i="1"/>
  <c r="AA42" i="1" s="1"/>
  <c r="Z34" i="1"/>
  <c r="AA34" i="1" s="1"/>
  <c r="Z58" i="1"/>
  <c r="AA58" i="1" s="1"/>
  <c r="AB58" i="1" s="1"/>
  <c r="AC58" i="1" s="1"/>
  <c r="Z47" i="1"/>
  <c r="AA47" i="1" s="1"/>
  <c r="AB47" i="1" s="1"/>
  <c r="AC47" i="1" s="1"/>
  <c r="Z39" i="1"/>
  <c r="AA39" i="1" s="1"/>
  <c r="Z62" i="1"/>
  <c r="AA62" i="1" s="1"/>
  <c r="AB62" i="1" s="1"/>
  <c r="AC62" i="1" s="1"/>
  <c r="Z64" i="1"/>
  <c r="AA64" i="1" s="1"/>
  <c r="AB64" i="1" s="1"/>
  <c r="AC64" i="1" s="1"/>
  <c r="Z40" i="1"/>
  <c r="AA40" i="1" s="1"/>
  <c r="Z59" i="1"/>
  <c r="AA59" i="1" s="1"/>
  <c r="AB59" i="1" s="1"/>
  <c r="AC59" i="1" s="1"/>
  <c r="Z63" i="1"/>
  <c r="AA63" i="1" s="1"/>
  <c r="AB63" i="1" s="1"/>
  <c r="AC63" i="1" s="1"/>
  <c r="Z41" i="1"/>
  <c r="AA41" i="1" s="1"/>
  <c r="Z51" i="1"/>
  <c r="AA51" i="1" s="1"/>
  <c r="Z52" i="1"/>
  <c r="AA52" i="1" s="1"/>
  <c r="Z48" i="1"/>
  <c r="AA48" i="1" s="1"/>
  <c r="Z36" i="1"/>
  <c r="AA36" i="1" s="1"/>
  <c r="AS52" i="1"/>
  <c r="AT44" i="1"/>
  <c r="AT59" i="1"/>
  <c r="AT41" i="1"/>
  <c r="V26" i="1"/>
  <c r="V31" i="1"/>
  <c r="V27" i="1"/>
  <c r="V54" i="1"/>
  <c r="V53" i="1"/>
  <c r="V56" i="1"/>
  <c r="V55" i="1"/>
  <c r="V30" i="1"/>
  <c r="V25" i="1"/>
  <c r="V32" i="1"/>
  <c r="V28" i="1"/>
  <c r="V20" i="1"/>
  <c r="V33" i="1"/>
  <c r="V29" i="1"/>
  <c r="V22" i="1"/>
  <c r="V23" i="1"/>
  <c r="V24" i="1"/>
  <c r="V21" i="1"/>
  <c r="Y26" i="1"/>
  <c r="Y32" i="1"/>
  <c r="Y28" i="1"/>
  <c r="Y20" i="1"/>
  <c r="Y33" i="1"/>
  <c r="Y29" i="1"/>
  <c r="Y22" i="1"/>
  <c r="Y23" i="1"/>
  <c r="Y24" i="1"/>
  <c r="Y21" i="1"/>
  <c r="Y30" i="1"/>
  <c r="Y25" i="1"/>
  <c r="Y31" i="1"/>
  <c r="Y27" i="1"/>
  <c r="Y54" i="1"/>
  <c r="Y53" i="1"/>
  <c r="Y56" i="1"/>
  <c r="Y55" i="1"/>
  <c r="AS49" i="1"/>
  <c r="S186" i="7"/>
  <c r="Q188" i="7"/>
  <c r="V21" i="7"/>
  <c r="W21" i="7" s="1"/>
  <c r="R186" i="7"/>
  <c r="R188" i="7" s="1"/>
  <c r="L28" i="9"/>
  <c r="J32" i="13"/>
  <c r="M20" i="2"/>
  <c r="O20" i="2" s="1"/>
  <c r="AK25" i="1"/>
  <c r="AM25" i="1" s="1"/>
  <c r="AO25" i="1" s="1"/>
  <c r="AQ25" i="1" s="1"/>
  <c r="AT25" i="1" s="1"/>
  <c r="AK31" i="1"/>
  <c r="AM31" i="1" s="1"/>
  <c r="AO31" i="1" s="1"/>
  <c r="AQ31" i="1" s="1"/>
  <c r="AT31" i="1" s="1"/>
  <c r="AK54" i="1"/>
  <c r="AM54" i="1" s="1"/>
  <c r="AO54" i="1" s="1"/>
  <c r="AQ54" i="1" s="1"/>
  <c r="AT54" i="1" s="1"/>
  <c r="AK55" i="1"/>
  <c r="AM55" i="1" s="1"/>
  <c r="AO55" i="1" s="1"/>
  <c r="AQ55" i="1" s="1"/>
  <c r="AT55" i="1" s="1"/>
  <c r="AK30" i="1"/>
  <c r="AM30" i="1" s="1"/>
  <c r="AO30" i="1" s="1"/>
  <c r="AQ30" i="1" s="1"/>
  <c r="AT30" i="1" s="1"/>
  <c r="AK26" i="1"/>
  <c r="AM26" i="1" s="1"/>
  <c r="AO26" i="1" s="1"/>
  <c r="AQ26" i="1" s="1"/>
  <c r="AT26" i="1" s="1"/>
  <c r="AK27" i="1"/>
  <c r="AM27" i="1" s="1"/>
  <c r="AO27" i="1" s="1"/>
  <c r="AQ27" i="1" s="1"/>
  <c r="AT27" i="1" s="1"/>
  <c r="AK53" i="1"/>
  <c r="AM53" i="1" s="1"/>
  <c r="AO53" i="1" s="1"/>
  <c r="AK56" i="1"/>
  <c r="AM56" i="1" s="1"/>
  <c r="AO56" i="1" s="1"/>
  <c r="AQ56" i="1" s="1"/>
  <c r="AT56" i="1" s="1"/>
  <c r="AK32" i="1"/>
  <c r="AM32" i="1" s="1"/>
  <c r="AO32" i="1" s="1"/>
  <c r="AQ32" i="1" s="1"/>
  <c r="AT32" i="1" s="1"/>
  <c r="AK28" i="1"/>
  <c r="AM28" i="1" s="1"/>
  <c r="AO28" i="1" s="1"/>
  <c r="AQ28" i="1" s="1"/>
  <c r="AT28" i="1" s="1"/>
  <c r="AK20" i="1"/>
  <c r="AM20" i="1" s="1"/>
  <c r="AO20" i="1" s="1"/>
  <c r="AQ20" i="1" s="1"/>
  <c r="AT20" i="1" s="1"/>
  <c r="AK33" i="1"/>
  <c r="AM33" i="1" s="1"/>
  <c r="AO33" i="1" s="1"/>
  <c r="AQ33" i="1" s="1"/>
  <c r="AT33" i="1" s="1"/>
  <c r="AK29" i="1"/>
  <c r="AM29" i="1" s="1"/>
  <c r="AO29" i="1" s="1"/>
  <c r="AQ29" i="1" s="1"/>
  <c r="AT29" i="1" s="1"/>
  <c r="AK22" i="1"/>
  <c r="AM22" i="1" s="1"/>
  <c r="AO22" i="1" s="1"/>
  <c r="AQ22" i="1" s="1"/>
  <c r="AT22" i="1" s="1"/>
  <c r="AK23" i="1"/>
  <c r="AM23" i="1" s="1"/>
  <c r="AO23" i="1" s="1"/>
  <c r="AQ23" i="1" s="1"/>
  <c r="AT23" i="1" s="1"/>
  <c r="AK24" i="1"/>
  <c r="AM24" i="1" s="1"/>
  <c r="AO24" i="1" s="1"/>
  <c r="AQ24" i="1" s="1"/>
  <c r="AT24" i="1" s="1"/>
  <c r="AK21" i="1"/>
  <c r="AM21" i="1" s="1"/>
  <c r="AO21" i="1" s="1"/>
  <c r="AQ21" i="1" s="1"/>
  <c r="AT21" i="1" s="1"/>
  <c r="AS33" i="1"/>
  <c r="AS25" i="1"/>
  <c r="AS56" i="1"/>
  <c r="H32" i="13"/>
  <c r="P36" i="8"/>
  <c r="R21" i="8"/>
  <c r="AN69" i="1"/>
  <c r="AP53" i="1"/>
  <c r="N19" i="1"/>
  <c r="P19" i="1" s="1"/>
  <c r="P69" i="1" s="1"/>
  <c r="W20" i="9" l="1"/>
  <c r="V28" i="9"/>
  <c r="X21" i="7"/>
  <c r="Z55" i="1"/>
  <c r="AA55" i="1" s="1"/>
  <c r="Z53" i="1"/>
  <c r="AA53" i="1" s="1"/>
  <c r="Z27" i="1"/>
  <c r="AA27" i="1" s="1"/>
  <c r="Z21" i="1"/>
  <c r="AA21" i="1" s="1"/>
  <c r="Z23" i="1"/>
  <c r="AA23" i="1" s="1"/>
  <c r="Z20" i="1"/>
  <c r="AA20" i="1" s="1"/>
  <c r="Z56" i="1"/>
  <c r="AA56" i="1" s="1"/>
  <c r="Z54" i="1"/>
  <c r="AA54" i="1" s="1"/>
  <c r="Z31" i="1"/>
  <c r="AA31" i="1" s="1"/>
  <c r="AB31" i="1" s="1"/>
  <c r="AC31" i="1" s="1"/>
  <c r="Z30" i="1"/>
  <c r="AA30" i="1" s="1"/>
  <c r="Z24" i="1"/>
  <c r="AA24" i="1" s="1"/>
  <c r="Z22" i="1"/>
  <c r="AA22" i="1" s="1"/>
  <c r="Z33" i="1"/>
  <c r="AA33" i="1" s="1"/>
  <c r="AB33" i="1" s="1"/>
  <c r="AC33" i="1" s="1"/>
  <c r="Z28" i="1"/>
  <c r="AA28" i="1" s="1"/>
  <c r="Z26" i="1"/>
  <c r="AA26" i="1" s="1"/>
  <c r="Z25" i="1"/>
  <c r="AA25" i="1" s="1"/>
  <c r="Z29" i="1"/>
  <c r="AA29" i="1" s="1"/>
  <c r="Z32" i="1"/>
  <c r="AA32" i="1" s="1"/>
  <c r="P20" i="2"/>
  <c r="P32" i="2" s="1"/>
  <c r="O32" i="2"/>
  <c r="AS27" i="1"/>
  <c r="AS24" i="1"/>
  <c r="O69" i="1"/>
  <c r="Q19" i="1"/>
  <c r="Q69" i="1" s="1"/>
  <c r="U186" i="7"/>
  <c r="S188" i="7"/>
  <c r="AS54" i="1"/>
  <c r="AS31" i="1"/>
  <c r="AS30" i="1"/>
  <c r="AS22" i="1"/>
  <c r="AS28" i="1"/>
  <c r="AS55" i="1"/>
  <c r="AS26" i="1"/>
  <c r="AS21" i="1"/>
  <c r="AS23" i="1"/>
  <c r="AS29" i="1"/>
  <c r="AS20" i="1"/>
  <c r="AS32" i="1"/>
  <c r="Z52" i="3"/>
  <c r="M32" i="2"/>
  <c r="AK19" i="1"/>
  <c r="AM19" i="1" s="1"/>
  <c r="AM69" i="1" s="1"/>
  <c r="N69" i="1"/>
  <c r="AP69" i="1"/>
  <c r="AR53" i="1"/>
  <c r="AR69" i="1" s="1"/>
  <c r="I32" i="13"/>
  <c r="T21" i="8"/>
  <c r="R36" i="8"/>
  <c r="AQ53" i="1"/>
  <c r="AO19" i="1"/>
  <c r="AQ19" i="1" s="1"/>
  <c r="AS19" i="1" s="1"/>
  <c r="N35" i="12"/>
  <c r="AC35" i="12"/>
  <c r="N33" i="11"/>
  <c r="N28" i="10"/>
  <c r="N36" i="8"/>
  <c r="N188" i="7"/>
  <c r="N29" i="4"/>
  <c r="Z21" i="7" l="1"/>
  <c r="X20" i="9"/>
  <c r="W28" i="9"/>
  <c r="AC32" i="1"/>
  <c r="AK69" i="1"/>
  <c r="R19" i="1"/>
  <c r="V186" i="7"/>
  <c r="W186" i="7" s="1"/>
  <c r="U188" i="7"/>
  <c r="AT53" i="1"/>
  <c r="AS53" i="1"/>
  <c r="AI36" i="8"/>
  <c r="T36" i="8"/>
  <c r="AT19" i="1"/>
  <c r="AT69" i="1" s="1"/>
  <c r="AQ69" i="1"/>
  <c r="AS69" i="1" s="1"/>
  <c r="AO69" i="1"/>
  <c r="Y20" i="9" l="1"/>
  <c r="X28" i="9"/>
  <c r="X186" i="7"/>
  <c r="W188" i="7"/>
  <c r="AB21" i="7"/>
  <c r="T19" i="1"/>
  <c r="X19" i="1" s="1"/>
  <c r="X69" i="1" s="1"/>
  <c r="R69" i="1"/>
  <c r="V188" i="7"/>
  <c r="N20" i="5"/>
  <c r="O20" i="5" s="1"/>
  <c r="Z186" i="7" l="1"/>
  <c r="X188" i="7"/>
  <c r="AC21" i="7"/>
  <c r="Z20" i="9"/>
  <c r="Y28" i="9"/>
  <c r="V19" i="1"/>
  <c r="V69" i="1" s="1"/>
  <c r="T69" i="1"/>
  <c r="Y19" i="1"/>
  <c r="Z19" i="1" s="1"/>
  <c r="AA19" i="1" s="1"/>
  <c r="O29" i="5"/>
  <c r="N29" i="5"/>
  <c r="U29" i="4"/>
  <c r="AD29" i="4"/>
  <c r="AD21" i="7" l="1"/>
  <c r="AB19" i="1"/>
  <c r="AA69" i="1"/>
  <c r="Z28" i="9"/>
  <c r="AA20" i="9"/>
  <c r="AA28" i="9" s="1"/>
  <c r="AB186" i="7"/>
  <c r="Z188" i="7"/>
  <c r="Z69" i="1"/>
  <c r="Y69" i="1"/>
  <c r="Z33" i="11"/>
  <c r="R32" i="2"/>
  <c r="S20" i="2"/>
  <c r="AC186" i="7" l="1"/>
  <c r="AB188" i="7"/>
  <c r="AC19" i="1"/>
  <c r="AC69" i="1" s="1"/>
  <c r="AB69" i="1"/>
  <c r="AE21" i="7"/>
  <c r="S32" i="2"/>
  <c r="U20" i="2"/>
  <c r="V20" i="2" s="1"/>
  <c r="W20" i="2" l="1"/>
  <c r="V32" i="2"/>
  <c r="AF21" i="7"/>
  <c r="AG21" i="7" s="1"/>
  <c r="AD186" i="7"/>
  <c r="AC188" i="7"/>
  <c r="W32" i="2"/>
  <c r="U32" i="2"/>
  <c r="AH21" i="7" l="1"/>
  <c r="AE186" i="7"/>
  <c r="AD188" i="7"/>
  <c r="AF186" i="7" l="1"/>
  <c r="AG186" i="7" s="1"/>
  <c r="AE188" i="7"/>
  <c r="AF188" i="7" s="1"/>
  <c r="AH186" i="7" l="1"/>
  <c r="AH188" i="7" s="1"/>
  <c r="AG188" i="7"/>
</calcChain>
</file>

<file path=xl/sharedStrings.xml><?xml version="1.0" encoding="utf-8"?>
<sst xmlns="http://schemas.openxmlformats.org/spreadsheetml/2006/main" count="1496" uniqueCount="677">
  <si>
    <t>ÓRGANO SUPERIOR DE FISCALIZACIÓN</t>
  </si>
  <si>
    <t>AUDITORÍA ESPECIAL DE CUMPLIMIENTO FINANCIERO</t>
  </si>
  <si>
    <t>SUBDIRECCIÓ DE FISCALIZACIÓN E INTEGRACIÓN DE CUENTA PÚBLICA</t>
  </si>
  <si>
    <t>DEPARTAMENTO DE FISCALIZACIÓN DE INFORMES MENSUALS MUNICIPALES</t>
  </si>
  <si>
    <t>INSTITUTO MUNICIPAL DE CULTURA FISICA Y DEPORTE DE NEZAHUALCOYOTL</t>
  </si>
  <si>
    <t>CUENTA:</t>
  </si>
  <si>
    <t>FECHA DE ELABORACIÓN:</t>
  </si>
  <si>
    <t>HOJA DE TRABAJO PARA LA DEPRECIACION</t>
  </si>
  <si>
    <t>LEVANTAMIENTO FÍSICO</t>
  </si>
  <si>
    <t>REGISTROS CONTABLES</t>
  </si>
  <si>
    <t>DEPRECIACION
2018</t>
  </si>
  <si>
    <t>PORCENTAJE</t>
  </si>
  <si>
    <t xml:space="preserve">DEPRECIACION MENSUAL </t>
  </si>
  <si>
    <t>IMPORTE POR DEPRECIAR</t>
  </si>
  <si>
    <t>SUB CUENTA</t>
  </si>
  <si>
    <t>NÚMERO DE INVENTARIO</t>
  </si>
  <si>
    <t>NOMBRE DEL BIEN O REGISTRO</t>
  </si>
  <si>
    <t>REGISTRO COSTO EN EL INVENTARIO</t>
  </si>
  <si>
    <t>FACTURA Y/O PÓLIZA</t>
  </si>
  <si>
    <t>NÚMERO</t>
  </si>
  <si>
    <t>FECHA</t>
  </si>
  <si>
    <t>COSTO</t>
  </si>
  <si>
    <t>%</t>
  </si>
  <si>
    <t>IMPORTE</t>
  </si>
  <si>
    <t>NEZ-4-087-
A00-000470</t>
  </si>
  <si>
    <t>MULTIFUNCIONAL LASER A COLOR</t>
  </si>
  <si>
    <t>E- 4</t>
  </si>
  <si>
    <t>NEZ-4-087-
B00-000497</t>
  </si>
  <si>
    <t>MULTIFUNCIONAL LASERJET</t>
  </si>
  <si>
    <t>E - 1</t>
  </si>
  <si>
    <t>NEZ-4-087-
B00-000504</t>
  </si>
  <si>
    <t>SWITCH</t>
  </si>
  <si>
    <t>E- 1</t>
  </si>
  <si>
    <t>NEZ-4-087-
A00-000473</t>
  </si>
  <si>
    <t>COMPUTADORA DE ESCRITORIO</t>
  </si>
  <si>
    <t>NEZ-4-087-
405-000456</t>
  </si>
  <si>
    <t>NEZ-4-087-
B00-000494</t>
  </si>
  <si>
    <t>NEZ-4-087-
A00-000474</t>
  </si>
  <si>
    <t>COMPUTADORA PORTATIL</t>
  </si>
  <si>
    <t>NEZ-4-087-
401-000306</t>
  </si>
  <si>
    <t>NEZ-4-087-
401-000305</t>
  </si>
  <si>
    <t xml:space="preserve">COMPUTADORA DE ESCRITORIO </t>
  </si>
  <si>
    <t xml:space="preserve"> E- 1</t>
  </si>
  <si>
    <t>NEZ-4-087-
A00-000472</t>
  </si>
  <si>
    <t>NEZ-4-087-
A00-000479</t>
  </si>
  <si>
    <t>E - 25</t>
  </si>
  <si>
    <t>NEZ-4-087-
A00-000475</t>
  </si>
  <si>
    <t>DIGITALIZADOR PROFESIONAL DE ALTO RENDIMIENTO</t>
  </si>
  <si>
    <t>E - 290</t>
  </si>
  <si>
    <t>NEZ-4-087-
401-000304</t>
  </si>
  <si>
    <t>NEZ-4-087-
B00-000495</t>
  </si>
  <si>
    <t>EQUIPO DE COMPUTO</t>
  </si>
  <si>
    <t>NEZ-4-087-
B00-000499</t>
  </si>
  <si>
    <t>E - 4</t>
  </si>
  <si>
    <t>NEZ-4-087-
A00-000476</t>
  </si>
  <si>
    <t>NEZ-4-087-
B00-000496</t>
  </si>
  <si>
    <t>NEZ-4-087-
B00-000500</t>
  </si>
  <si>
    <t>E -1</t>
  </si>
  <si>
    <t>NEZ-4-087-
B00-000505</t>
  </si>
  <si>
    <t>NEZ-4-087-
B00-000502</t>
  </si>
  <si>
    <t>NEZ-4-087-
B00-000498</t>
  </si>
  <si>
    <t>IMPRESORA COLOR LASERJET</t>
  </si>
  <si>
    <t>NEZ-4-087-
B00-000501</t>
  </si>
  <si>
    <t>NEZ-4-087-
A00-000478</t>
  </si>
  <si>
    <t>NEZ-4-087-
B00-000567</t>
  </si>
  <si>
    <t>E- 25</t>
  </si>
  <si>
    <t>NEZ-4-087-
403-000309</t>
  </si>
  <si>
    <t>NEZ-4-087-
403-000310</t>
  </si>
  <si>
    <t>COMPUTADORA DE ESCRITORIO   (CPU)</t>
  </si>
  <si>
    <t xml:space="preserve">NEZ-4-087-
405-000455 </t>
  </si>
  <si>
    <t>NEZ-4-087-
405-000454</t>
  </si>
  <si>
    <t>E- 290</t>
  </si>
  <si>
    <t>NEZ-4-087-
B00-000506</t>
  </si>
  <si>
    <t>NEZ-4-087-
A00-000471</t>
  </si>
  <si>
    <t>NEZ-4-087- D00-000577</t>
  </si>
  <si>
    <t>NEZ-4-087- D00-000578</t>
  </si>
  <si>
    <t>NEZ-4-087-401-000307</t>
  </si>
  <si>
    <t>NEZ-4-087-
405-000459</t>
  </si>
  <si>
    <t>MULTIFUNCIONAL LASER JET</t>
  </si>
  <si>
    <t>E - 12</t>
  </si>
  <si>
    <t>NEZ-4-087-
C00-000573</t>
  </si>
  <si>
    <t>NEZ-4-087-
B00-000508</t>
  </si>
  <si>
    <t>NEZ-4-087-
B00-000507</t>
  </si>
  <si>
    <t>NEZ-4-087-B00-000619</t>
  </si>
  <si>
    <t>COMPUTADORA DE ESCRITORIO HP</t>
  </si>
  <si>
    <t>E-06</t>
  </si>
  <si>
    <t>NEZ-4-087-B00-000620</t>
  </si>
  <si>
    <t>NEZ-4-087-B00-000621</t>
  </si>
  <si>
    <t>NEZ-4-087-B00-000622</t>
  </si>
  <si>
    <t>COMPUTADORA DE ESCRITORIO HP0</t>
  </si>
  <si>
    <t>NEZ-4-087-B00-000623</t>
  </si>
  <si>
    <t>NEZ-4-087-B00-000624</t>
  </si>
  <si>
    <t>NEZ-4-087-B00-000625</t>
  </si>
  <si>
    <t>NEZ-4-087-B00-000626</t>
  </si>
  <si>
    <t>IMPRESORA MULTIFUNCIONAL RICOH</t>
  </si>
  <si>
    <t>NEZ-4000-087-B00-000632</t>
  </si>
  <si>
    <t>MULTIFUNCIONAL LEXMARK CX310DN</t>
  </si>
  <si>
    <t>E-16</t>
  </si>
  <si>
    <t>TOTALES</t>
  </si>
  <si>
    <t>$</t>
  </si>
  <si>
    <t>MESES A DEPRECIAR</t>
  </si>
  <si>
    <t>DIAS A DEPRECIAR</t>
  </si>
  <si>
    <t>INICIO DE DEPRECIACION</t>
  </si>
  <si>
    <t>HOJA DE TRABAJO PARA LA  DEPRECIACION</t>
  </si>
  <si>
    <t>DEPRECIACION MENSUAL</t>
  </si>
  <si>
    <t>RACK DE ACERO</t>
  </si>
  <si>
    <t>E - 6</t>
  </si>
  <si>
    <t>NEZ-4-087-
B00-000569</t>
  </si>
  <si>
    <t>REFRIGERADOR</t>
  </si>
  <si>
    <t>E - 9</t>
  </si>
  <si>
    <t>NEZ-4-087-
B00-000570</t>
  </si>
  <si>
    <t>ESTUFA DE PISO</t>
  </si>
  <si>
    <t>NEZ-4-087-
B00-000515</t>
  </si>
  <si>
    <t>IMPRESORA ESPECIALIZADA</t>
  </si>
  <si>
    <t>E - 42</t>
  </si>
  <si>
    <t>NEZ-4-087-
B00-000521</t>
  </si>
  <si>
    <t>TOLDO CON PAREDES</t>
  </si>
  <si>
    <t>D 13</t>
  </si>
  <si>
    <t>NEZ-4-087-
B00-000522</t>
  </si>
  <si>
    <t>NEZ-4-087-
B00-000523</t>
  </si>
  <si>
    <t>NEZ-4-087-
B00-000529</t>
  </si>
  <si>
    <t>ESCALERA DE EXTENSION</t>
  </si>
  <si>
    <t>E - 67</t>
  </si>
  <si>
    <t>NEZ-4-087-
B00-000520</t>
  </si>
  <si>
    <t>NEZ-4-087-403-000618</t>
  </si>
  <si>
    <t>BASCULA DE PESAJE MAX 165 KG Y ESTADIMETRO 2 MT</t>
  </si>
  <si>
    <t>D-11</t>
  </si>
  <si>
    <t>SUBDIRECCIÓN DE FISCALIZACIÓN E INTEGRACIÓN DE CUENTA PÚBLICA</t>
  </si>
  <si>
    <t>NEZ-4-087-
A00-000461</t>
  </si>
  <si>
    <t>Conjunto directivo</t>
  </si>
  <si>
    <t>NEZ-4-087-
A00-000462</t>
  </si>
  <si>
    <t>Juego ejecutivo</t>
  </si>
  <si>
    <t>NEZ-4-087-
B00-000488</t>
  </si>
  <si>
    <t>NEZ-4-087-
405-000452</t>
  </si>
  <si>
    <t>Escritorio recto</t>
  </si>
  <si>
    <t>NEZ-4-087-
A00-000463</t>
  </si>
  <si>
    <t>CREDENZA</t>
  </si>
  <si>
    <t>NEZ-4-087-
A00-000464</t>
  </si>
  <si>
    <t>Librero</t>
  </si>
  <si>
    <t>NEZ-4-087-
A00-000467</t>
  </si>
  <si>
    <t>NEZ-4-087-
A00-000465</t>
  </si>
  <si>
    <t>Archivero de 3 gavetas con caja fuerte</t>
  </si>
  <si>
    <t>NEZ-4-087-
A00-000466</t>
  </si>
  <si>
    <t>Archivero de 3 gavetas</t>
  </si>
  <si>
    <t>NEZ-4-087-
B00-000491</t>
  </si>
  <si>
    <t>NEZ-4-087-
401-000301</t>
  </si>
  <si>
    <t>NEZ-4-087-
401-000302</t>
  </si>
  <si>
    <t>Escritorio L</t>
  </si>
  <si>
    <t>NEZ-4-087-
401-000303</t>
  </si>
  <si>
    <t>NEZ-4-087-
B00-000483</t>
  </si>
  <si>
    <t>NEZ-4-087-
B00-000485</t>
  </si>
  <si>
    <t>NEZ-4-087-
B00-000484</t>
  </si>
  <si>
    <t>NEZ-4-087-
B00-000486</t>
  </si>
  <si>
    <t>NEZ-4-087-
B00-000490</t>
  </si>
  <si>
    <t>NEZ-4-087-
B00-000487</t>
  </si>
  <si>
    <t>NEZ-4-087-
B00-000489</t>
  </si>
  <si>
    <t>NEZ-4-087-
405-000453</t>
  </si>
  <si>
    <t>NEZ-4-087-
B00-000482</t>
  </si>
  <si>
    <t>NEZ-4-087-
403-000308</t>
  </si>
  <si>
    <t>NEZ-4-087-
D00-000576</t>
  </si>
  <si>
    <t>NEZ-4-087-
C00-000571</t>
  </si>
  <si>
    <t>NEZ-4-087-
A00-000460</t>
  </si>
  <si>
    <t>NEZ-4-087- D00-000575</t>
  </si>
  <si>
    <t>NEZ-4-087- D00-000574</t>
  </si>
  <si>
    <t>NEZ-4-087-
B00-000511</t>
  </si>
  <si>
    <t>GUILLOTINA</t>
  </si>
  <si>
    <t>E - 21</t>
  </si>
  <si>
    <t>NEZ-4-087-B00-000617</t>
  </si>
  <si>
    <t>ANAQUELES PARA EL ALMACEN</t>
  </si>
  <si>
    <t>MESES</t>
  </si>
  <si>
    <t>TOTAL</t>
  </si>
  <si>
    <t>NEZ-4-087-
B00-000509</t>
  </si>
  <si>
    <t>FOTOCOPIADORA</t>
  </si>
  <si>
    <t>E 295</t>
  </si>
  <si>
    <t>NEZ-4-087-280
B00-000568</t>
  </si>
  <si>
    <t>ENGARGOLADORA PARA ARILLO</t>
  </si>
  <si>
    <t>D 24</t>
  </si>
  <si>
    <t>NEZ-4-087-B00-000615</t>
  </si>
  <si>
    <t>BOCINAS AMPLIFICADAS 15 PULG</t>
  </si>
  <si>
    <t>D 6</t>
  </si>
  <si>
    <t>NEZ-4-087-B00-000616</t>
  </si>
  <si>
    <t>BOCINAS AMPLIFICADAS 15 PULGADAS</t>
  </si>
  <si>
    <t>NEZ-4000-087-B00-006-33</t>
  </si>
  <si>
    <t>DESTRITURADORA DE PAPEL</t>
  </si>
  <si>
    <t>D 7</t>
  </si>
  <si>
    <t>31 DE DICIEMBRE DE 2017</t>
  </si>
  <si>
    <t>NEZ-4-087-
405-000458</t>
  </si>
  <si>
    <t>CAMARA DE VIDEO ESPECIALIZADA</t>
  </si>
  <si>
    <t>E - 10</t>
  </si>
  <si>
    <t>NEZ-4-087-
A00-000469</t>
  </si>
  <si>
    <t>VIDEO PROYECTOR</t>
  </si>
  <si>
    <t>E - 3</t>
  </si>
  <si>
    <t>NEZ-4-087-
405-000457</t>
  </si>
  <si>
    <t>CAMARA FOTOGRAFICA REFLEX DIGITAL</t>
  </si>
  <si>
    <t>E - 13</t>
  </si>
  <si>
    <t>NEZ-4-087-
B00-000510</t>
  </si>
  <si>
    <t>NEZ-4-087-B00-000613</t>
  </si>
  <si>
    <t>CONJUNTO DE CAMARAS 720 HD VARIFOCAL</t>
  </si>
  <si>
    <t>D-1</t>
  </si>
  <si>
    <t>NEZ-4-087-B00-000614</t>
  </si>
  <si>
    <t>CONJUNTO DE 6 CAMARAS 720 HD VARIFOCAL</t>
  </si>
  <si>
    <t>D-8</t>
  </si>
  <si>
    <t>NOMBRE DEL ENTE FISCALIZABLE:</t>
  </si>
  <si>
    <t>NEZ-4-087-
403-000312</t>
  </si>
  <si>
    <t>AMPLIFICADOR DE AUDIO</t>
  </si>
  <si>
    <t>E - 5</t>
  </si>
  <si>
    <t>NEZ-4-087-
B00-000311</t>
  </si>
  <si>
    <t>NEZ-4-087-
B00-000493</t>
  </si>
  <si>
    <t>NEZ-4-087-
A00-000468</t>
  </si>
  <si>
    <t>Pantalla 40"  Led FHD</t>
  </si>
  <si>
    <t>NEZ-4-087-
B00-000512</t>
  </si>
  <si>
    <t>SISTEMA DE AUDIO PROFESIONAL"BOSE"T IPO LINE ARRAY</t>
  </si>
  <si>
    <t>E - 43</t>
  </si>
  <si>
    <t>NEZ-4-087-
B00-000513</t>
  </si>
  <si>
    <t>SISTEMA DE AUDIO PROFESIONAL "BOSE" LINE ARRAY</t>
  </si>
  <si>
    <t>NEZ-4-087-
B00-000563</t>
  </si>
  <si>
    <t>PODIUM PARA GIMNASIA AREA MANOS LIBRES</t>
  </si>
  <si>
    <t>NEZ-4-087-
403-000347</t>
  </si>
  <si>
    <t>RING PROFESIONAL</t>
  </si>
  <si>
    <t>E - 204</t>
  </si>
  <si>
    <t>NEZ-4-087-
403-000533</t>
  </si>
  <si>
    <t>SILLA DE RUEDAS DEPORTIVA</t>
  </si>
  <si>
    <t>E - 91</t>
  </si>
  <si>
    <t>NEZ-4-087-
403-000534</t>
  </si>
  <si>
    <t>NEZ-4-087-
403-000535</t>
  </si>
  <si>
    <t>NEZ-4-087-
403-000536</t>
  </si>
  <si>
    <t>NEZ-4-087-
403-000537</t>
  </si>
  <si>
    <t>NEZ-4-087-
403-000538</t>
  </si>
  <si>
    <t>NEZ-4-087-
403-000539</t>
  </si>
  <si>
    <t>NEZ-4-087-
403-000540</t>
  </si>
  <si>
    <t>NEZ-4-087-
403-000541</t>
  </si>
  <si>
    <t>NEZ-4-087-
403-000542</t>
  </si>
  <si>
    <t>NEZ-4-087-
403-000543</t>
  </si>
  <si>
    <t>NEZ-4-087-
403-000544</t>
  </si>
  <si>
    <t>NEZ-4-087-
403-000545</t>
  </si>
  <si>
    <t>NEZ-4-087-
403-000546</t>
  </si>
  <si>
    <t>NEZ-4-087-
403-000547</t>
  </si>
  <si>
    <t>NEZ-4-087-
403-000548</t>
  </si>
  <si>
    <t>E - 206</t>
  </si>
  <si>
    <t>NEZ-4-087-
403-000549</t>
  </si>
  <si>
    <t>NEZ-4-087-
403-000550</t>
  </si>
  <si>
    <t>NEZ-4-087-
403-000551</t>
  </si>
  <si>
    <t>NEZ-4-087-
403-000552</t>
  </si>
  <si>
    <t>NEZ-4-087-
403-000553</t>
  </si>
  <si>
    <t>NEZ-4-087-
403-000554</t>
  </si>
  <si>
    <t>NEZ-4-087-
403-000555</t>
  </si>
  <si>
    <t>NEZ-4-087-
403-000556</t>
  </si>
  <si>
    <t>NEZ-4-087-
403-000557</t>
  </si>
  <si>
    <t>NEZ-4-087-
403-000558</t>
  </si>
  <si>
    <t>NEZ-4-087-
403-000559</t>
  </si>
  <si>
    <t>NEZ-4-087-
403-000560</t>
  </si>
  <si>
    <t>NEZ-4-087-
403-000561</t>
  </si>
  <si>
    <t>NEZ-4-087-
403-000562</t>
  </si>
  <si>
    <t>NEZ-4-087-
403-000400</t>
  </si>
  <si>
    <t>JOG NOW 700ce LED</t>
  </si>
  <si>
    <t>E - 365</t>
  </si>
  <si>
    <t>NEZ-4-087-
403-000401</t>
  </si>
  <si>
    <t>NEZ-4-087-
403-000402</t>
  </si>
  <si>
    <t>NEZ-4-087-
403-000403</t>
  </si>
  <si>
    <t>NEZ-4-087-
403-000404</t>
  </si>
  <si>
    <t>NEZ-4-087-
403-000382</t>
  </si>
  <si>
    <t>POSTERIOR</t>
  </si>
  <si>
    <t>NEZ-4-087-
403-000390</t>
  </si>
  <si>
    <t>DISKS RACK</t>
  </si>
  <si>
    <t>NEZ-4-087-
403-000395</t>
  </si>
  <si>
    <t>Group Cycle</t>
  </si>
  <si>
    <t>E - 381</t>
  </si>
  <si>
    <t>NEZ-4-087-
403-000396</t>
  </si>
  <si>
    <t>NEZ-4-087-
403-000397</t>
  </si>
  <si>
    <t>NEZ-4-087-
403-000398</t>
  </si>
  <si>
    <t>NEZ-4-087-
403-000399</t>
  </si>
  <si>
    <t>NEZ-4-087-
403-000410</t>
  </si>
  <si>
    <t>VARIO EXCITE 700 LED SP</t>
  </si>
  <si>
    <t>NEZ-4-087-
403-000411</t>
  </si>
  <si>
    <t>NEZ-4-087-
403-000412</t>
  </si>
  <si>
    <t>NEZ-4-087-
403-000477</t>
  </si>
  <si>
    <t>LEG PRESS  - Standard Only (200kg Weight Stack</t>
  </si>
  <si>
    <t>NEZ-4-087-
403-000356</t>
  </si>
  <si>
    <t>LEG CURL  - Standard
(80kg Weight Stack)</t>
  </si>
  <si>
    <t>NEZ-4-087-
403-000357</t>
  </si>
  <si>
    <t>LEG EXTENSION  - Standard (80kg Weight Stack)</t>
  </si>
  <si>
    <t>NEZ-4-087-
403-000393</t>
  </si>
  <si>
    <t>TOP 700SP LED CL</t>
  </si>
  <si>
    <t>E - 382</t>
  </si>
  <si>
    <t>NEZ-4-087-
403-000394</t>
  </si>
  <si>
    <t>NEZ-4-087-
403-000391</t>
  </si>
  <si>
    <t>INNOVATIVE SEAT TOP EXCITE (without back rest)</t>
  </si>
  <si>
    <t>NEZ-4-087-
403-000392</t>
  </si>
  <si>
    <t>NEZ-4-087-
403-000378</t>
  </si>
  <si>
    <t>KINESIS ONE</t>
  </si>
  <si>
    <t>NEZ-4-087-
403-000383</t>
  </si>
  <si>
    <t>OLYMPIC FLAT BENCH</t>
  </si>
  <si>
    <t>NEZ-4-087-
403-000369</t>
  </si>
  <si>
    <t>NEZ-4-087-
403-000387</t>
  </si>
  <si>
    <t>LOWER BACK BENCH</t>
  </si>
  <si>
    <t>NEZ-4-087-
403-000374</t>
  </si>
  <si>
    <t>BARBELL RACK</t>
  </si>
  <si>
    <t>NEZ-4-087-
403-000373</t>
  </si>
  <si>
    <t>NEZ-4-087-
403-000415</t>
  </si>
  <si>
    <t>URETHANE ENCASED DUMBBELL RACK</t>
  </si>
  <si>
    <t>NEZ-4-087-
403-000416</t>
  </si>
  <si>
    <t>NEZ-4-087-
403-000417</t>
  </si>
  <si>
    <t>NEZ-4-087-
403-000418</t>
  </si>
  <si>
    <t>NEZ-4-087-
403-000420</t>
  </si>
  <si>
    <t>ANGLED BAR 50MM</t>
  </si>
  <si>
    <t>NEZ-4-087-
403-000421</t>
  </si>
  <si>
    <t>NEZ-4-087-
403-000441</t>
  </si>
  <si>
    <t>Set Rubber Edged Disks
50mm Kg 1.25 - 20 (2 Kg
1.25; 2 Kg 2.50; 2 Kg
5.0; 4 Kg 10.0; 4 Kg
20.0)</t>
  </si>
  <si>
    <t>NEZ-4-087-
403-000442</t>
  </si>
  <si>
    <t>NEZ-4-087-
403-000443</t>
  </si>
  <si>
    <t>NEZ-4-087-
403-000444</t>
  </si>
  <si>
    <t>NEZ-4-087-
403-000445</t>
  </si>
  <si>
    <t>NEZ-4-087-
403-000446</t>
  </si>
  <si>
    <t>NEZ-4-087-
403-000447</t>
  </si>
  <si>
    <t>NEZ-4-087-
403-000448</t>
  </si>
  <si>
    <t>KIT RUBBER EDGED (6) DISK 50MM 5 KG</t>
  </si>
  <si>
    <t>NEZ-4-087-
403-000449</t>
  </si>
  <si>
    <t>KIT RUBBER EDGED (6) DISK 50MM10KG</t>
  </si>
  <si>
    <t>NEZ-4-087-
403-000450</t>
  </si>
  <si>
    <t>KIT RUBBER EDGED (12) DISK 50MM 20KG</t>
  </si>
  <si>
    <t>NEZ-4-087-
403-000414</t>
  </si>
  <si>
    <t>KIT URETHANE ENCASED SET 18
PAIRS 4-32 KG</t>
  </si>
  <si>
    <t>NEZ-4-087-
403-000388</t>
  </si>
  <si>
    <t>ABDUCTOR  - Standard
(60kg Weight Stack)</t>
  </si>
  <si>
    <t>E - 383</t>
  </si>
  <si>
    <t>NEZ-4-087-
403-000376</t>
  </si>
  <si>
    <t>MULTIPOWER  - Standard Only (185kg Weight Stack)</t>
  </si>
  <si>
    <t>NEZ-4-087-
403-000385</t>
  </si>
  <si>
    <t>ABDOMINAL CRUNCH
- with Weight Stack Upgrade (80kg Weight Stack)</t>
  </si>
  <si>
    <t>NEZ-4-087-
403-000354</t>
  </si>
  <si>
    <t>LOW ROW  - Standard
(90kg Weight Stack)</t>
  </si>
  <si>
    <t>NEZ-4-087-
403-000386</t>
  </si>
  <si>
    <t>LOWER BACK  - Standard (70kg Weight Stack</t>
  </si>
  <si>
    <t>NEZ-4-087-
403-000360</t>
  </si>
  <si>
    <t>CALF</t>
  </si>
  <si>
    <t>NEZ-4-087-
403-000365</t>
  </si>
  <si>
    <t>CABLE JUNGLE   - Standard Only (197,50kg Weight Stack)</t>
  </si>
  <si>
    <t>NEZ-4-087-
403-000384</t>
  </si>
  <si>
    <t>GLUTE  - Standard Only</t>
  </si>
  <si>
    <t>NEZ-4-087-
403-000389</t>
  </si>
  <si>
    <t>ADDUCTOR  - Standard
(60kg Weight Stack)</t>
  </si>
  <si>
    <t>NEZ-4-087-
403-000366</t>
  </si>
  <si>
    <t>SCOTT BENCH</t>
  </si>
  <si>
    <t>NEZ-4-087-
403-000380</t>
  </si>
  <si>
    <t>ADJUSTABLE BENCH</t>
  </si>
  <si>
    <t>NEZ-4-087-
403-000375</t>
  </si>
  <si>
    <t>NEZ-4-087-
403-000370</t>
  </si>
  <si>
    <t>NEZ-4-087-
403-000349</t>
  </si>
  <si>
    <t>CHEST PRESS  - Standard (90kg Weight Stack)</t>
  </si>
  <si>
    <t>E - 345</t>
  </si>
  <si>
    <t>NEZ-4-087-
403-000348</t>
  </si>
  <si>
    <t>PECTORAL  - Standard</t>
  </si>
  <si>
    <t>NEZ-4-087-
403-000362</t>
  </si>
  <si>
    <t>LAT MACHINE  - with
Weight Stack Upgrade</t>
  </si>
  <si>
    <t>NEZ-4-087-
403-000368</t>
  </si>
  <si>
    <t>SHOULDER PRESS  - with Weight Stack Upgrade</t>
  </si>
  <si>
    <t>NEZ-4-087-
403-000361</t>
  </si>
  <si>
    <t>ARM EXTENSION  - Standard</t>
  </si>
  <si>
    <t>NEZ-4-087-
403-000352</t>
  </si>
  <si>
    <t>EASY CHIN/DIP  - Standard Only</t>
  </si>
  <si>
    <t>NEZ-4-087-
403-000531</t>
  </si>
  <si>
    <t>SILLA DE PISTA DE 10
PULGADAS DE ANCHO CON RINES DE ALUMINIO</t>
  </si>
  <si>
    <t>E - 64</t>
  </si>
  <si>
    <t>NEZ-4-087-
403-000532</t>
  </si>
  <si>
    <t>SILLA DE PISTA DE 12
PULGADAS DE ANCHO CON RINES DE ALUMINIO</t>
  </si>
  <si>
    <t>NEZ-4-087-
403-000319</t>
  </si>
  <si>
    <t>BARRA LEVANTAMIENTO DE PESAS 20KG DE COMPETENCIA C/COLLARINES CALIBRADOS</t>
  </si>
  <si>
    <t>E - 163</t>
  </si>
  <si>
    <t>NEZ-4-087-
403-000320</t>
  </si>
  <si>
    <t>NEZ-4-087-
403-000321</t>
  </si>
  <si>
    <t>NEZ-4-087-
403-000322</t>
  </si>
  <si>
    <t>BARRA LEVANTAMIENTO DE PESAS 20KG DE COMPETENCIA C/COLLARINES DE RESORTE</t>
  </si>
  <si>
    <t>NEZ-4-087-
403-000323</t>
  </si>
  <si>
    <t>NEZ-4-087-
403-000324</t>
  </si>
  <si>
    <t>NEZ-4-087-
403-000325</t>
  </si>
  <si>
    <t>BARRA LEVANTAMIENTO DE PESAS 15 KG DE COMPETENCIA</t>
  </si>
  <si>
    <t>NEZ-4-087-
403-000327</t>
  </si>
  <si>
    <t>SET DE DISCOS</t>
  </si>
  <si>
    <t>NEZ-4-087-
403-000328</t>
  </si>
  <si>
    <t>NEZ-4-087-
403-000329</t>
  </si>
  <si>
    <t>NEZ-4-087-
403-000315</t>
  </si>
  <si>
    <t>RACK DE DISCOS C/ RUEDAS</t>
  </si>
  <si>
    <t>NEZ-4-087-
403-000316</t>
  </si>
  <si>
    <t>NEZ-4-087-
403-000516</t>
  </si>
  <si>
    <t>BARRAS ASIMETRICAS</t>
  </si>
  <si>
    <t>E  - 162</t>
  </si>
  <si>
    <t>NEZ-4-087-
403-000326</t>
  </si>
  <si>
    <t>MESA DE SALTO "LENGÜETA"</t>
  </si>
  <si>
    <t>NEZ-4-087-
403-000330</t>
  </si>
  <si>
    <t>SET DE DISCOS PARA COMPETENCIA</t>
  </si>
  <si>
    <t>E - 159</t>
  </si>
  <si>
    <t>NEZ-4-087-
403-000331</t>
  </si>
  <si>
    <t>NEZ-4-087-
403-000332</t>
  </si>
  <si>
    <t>NEZ-4-087-
403-000333</t>
  </si>
  <si>
    <t>SET DE DISCOS PARA ENTRENAMIENTO</t>
  </si>
  <si>
    <t>E - 158</t>
  </si>
  <si>
    <t>NEZ-4-087-
403-000334</t>
  </si>
  <si>
    <t>NEZ-4-087-
403-000335</t>
  </si>
  <si>
    <t>NEZ-4-087-
403-000336</t>
  </si>
  <si>
    <t>NEZ-4-087-
403-000530</t>
  </si>
  <si>
    <t>MARCO DE ACERO PARA ANILLAS</t>
  </si>
  <si>
    <t>E - 160</t>
  </si>
  <si>
    <t>NEZ-4-087-
403-000317</t>
  </si>
  <si>
    <t>PLATAFORMA DE ENTRENAMIENTO 3 x 2
MTS.</t>
  </si>
  <si>
    <t>NEZ-4-087-
403-000318</t>
  </si>
  <si>
    <t>NEZ-4-087-
403-000313</t>
  </si>
  <si>
    <t>BANCO DE FUERZA PARALIMPICO</t>
  </si>
  <si>
    <t>E - 161</t>
  </si>
  <si>
    <t>NEZ-4-087-
403-000314</t>
  </si>
  <si>
    <t>NEZ-4-087-
403-000337</t>
  </si>
  <si>
    <t>NEZ-4-087-
403-000405</t>
  </si>
  <si>
    <t>BICICLETA ELIPTICA</t>
  </si>
  <si>
    <t>E - 33</t>
  </si>
  <si>
    <t>NEZ-4-087-
403-000406</t>
  </si>
  <si>
    <t>NEZ-4-087-
403-000407</t>
  </si>
  <si>
    <t>NEZ-4-087-
403-000408</t>
  </si>
  <si>
    <t>NEZ-4-087-
403-000409</t>
  </si>
  <si>
    <t>NEZ-4-087-
403-000363</t>
  </si>
  <si>
    <t>LEG PRESS</t>
  </si>
  <si>
    <t>NEZ-4-087-
403-000359</t>
  </si>
  <si>
    <t>REAR KICK</t>
  </si>
  <si>
    <t>NEZ-4-087-
403-000350</t>
  </si>
  <si>
    <t>WIDE CHEST</t>
  </si>
  <si>
    <t>NEZ-4-087-
403-000353</t>
  </si>
  <si>
    <t>ROW</t>
  </si>
  <si>
    <t>NEZ-4-087-
403-000364</t>
  </si>
  <si>
    <t>ARM CURL</t>
  </si>
  <si>
    <t>NEZ-4-087-
403-000381</t>
  </si>
  <si>
    <t>OLYMPIC INCLINE BENCH</t>
  </si>
  <si>
    <t>NEZ-4-087-
403-000355</t>
  </si>
  <si>
    <t>OLYMPIC DECLINE BENCH</t>
  </si>
  <si>
    <t>NEZ-4-087-
403-000358</t>
  </si>
  <si>
    <t>CHEST IFI</t>
  </si>
  <si>
    <t>NEZ-4-087-
403-000351</t>
  </si>
  <si>
    <t>LOW ROW</t>
  </si>
  <si>
    <t>NEZ-4-087-
403-000367</t>
  </si>
  <si>
    <t>SHOULDER</t>
  </si>
  <si>
    <t>CRUNH BENCH</t>
  </si>
  <si>
    <t>NEZ-4-087-
403-000451</t>
  </si>
  <si>
    <t>COLCHONETA PARA SALTO DE ALTURA</t>
  </si>
  <si>
    <t>E - 32</t>
  </si>
  <si>
    <t>NEZ-4-087-
403-000371</t>
  </si>
  <si>
    <t>ARBOL DE DISCOS (RACK DISC)</t>
  </si>
  <si>
    <t>NEZ-4-087-
403-000372</t>
  </si>
  <si>
    <t>NEZ-4-087-
403-000419</t>
  </si>
  <si>
    <t>BARRA ANGULAR (Z)
50MM. DIAM.</t>
  </si>
  <si>
    <t>NEZ-4-087-
403-000413</t>
  </si>
  <si>
    <t>KID DE MANCUERNAS DE URETHANO (4-32
KGS.)</t>
  </si>
  <si>
    <t>NEZ-4-087-
403-000440</t>
  </si>
  <si>
    <t>BARRA PESO INCLUIDO 28X1500ML</t>
  </si>
  <si>
    <t>NEZ-4-087-
403-000439</t>
  </si>
  <si>
    <t>BARRA PESO INCLUIDO 28X1500 ML.</t>
  </si>
  <si>
    <t>NEZ-4-087-
403-000438</t>
  </si>
  <si>
    <t>BARRA PESO INCLUIDO 28X1500 ML</t>
  </si>
  <si>
    <t>NEZ-4-087-
403-000437</t>
  </si>
  <si>
    <t>NEZ-4-087-
403-000436</t>
  </si>
  <si>
    <t>NEZ-4-087-
403-000435</t>
  </si>
  <si>
    <t>NEZ-4-087-
403-000434</t>
  </si>
  <si>
    <t>NEZ-4-087-
403-000433</t>
  </si>
  <si>
    <t>NEZ-4-087-
403-000432</t>
  </si>
  <si>
    <t>NEZ-4-087-
403-000431</t>
  </si>
  <si>
    <t>NEZ-4-087-
403-000430</t>
  </si>
  <si>
    <t>NEZ-4-087-
403-000429</t>
  </si>
  <si>
    <t>NEZ-4-087-
403-000428</t>
  </si>
  <si>
    <t>NEZ-4-087-
403-000427</t>
  </si>
  <si>
    <t>NEZ-4-087-
403-000426</t>
  </si>
  <si>
    <t>NEZ-4-087-
403-000425</t>
  </si>
  <si>
    <t>NEZ-4-087-
403-000424</t>
  </si>
  <si>
    <t>BARRA PESO
INCLUIDO 28 X 1500 ML</t>
  </si>
  <si>
    <t>NEZ-4-087-
403-000423</t>
  </si>
  <si>
    <t>BARRA PESO INCLUIDO 28 X1500 ML</t>
  </si>
  <si>
    <t>NEZ-4-087-
403-000422</t>
  </si>
  <si>
    <t>2 BARRAS PESO INCLUIDO 28 X 1500ML</t>
  </si>
  <si>
    <t>NEZ-4000-087-B00-000631</t>
  </si>
  <si>
    <t>RELOJ CRONOMETRO INAL HH:MM DIGITAL 7</t>
  </si>
  <si>
    <t>E-27</t>
  </si>
  <si>
    <t>DEPRECIACION  MENSUAL</t>
  </si>
  <si>
    <t>NEZ-4-087-
B00-000339</t>
  </si>
  <si>
    <t>COLCHONES DE PROTECCON PARA GIMNASIA</t>
  </si>
  <si>
    <t>E - 17</t>
  </si>
  <si>
    <t>NEZ-4-087-
B00-000340</t>
  </si>
  <si>
    <t>COLCHONES DE PROTECCION PARA GIMNASIA</t>
  </si>
  <si>
    <t>NEZ-4-087-
B00-000341</t>
  </si>
  <si>
    <t>COLCHON DE PROTECCION PARA GIMNASIA</t>
  </si>
  <si>
    <t>NEZ-4-087-
B00-000342</t>
  </si>
  <si>
    <t>NEZ-4-087-
B00-000343</t>
  </si>
  <si>
    <t>NEZ-4-087-
B00-000344</t>
  </si>
  <si>
    <t>NEZ-4-087-
B00-000345</t>
  </si>
  <si>
    <t>NEZ-4-087-
B00-000346</t>
  </si>
  <si>
    <t>NEZ-4-087-
B00-000525</t>
  </si>
  <si>
    <t>ALBERCA ARMABLE TUBULAR</t>
  </si>
  <si>
    <t>NEZ-4-087-
B00-000526</t>
  </si>
  <si>
    <t>NEZ-4-087-
B00-000564</t>
  </si>
  <si>
    <t>JUEGO INFLABLE RECREATIVO</t>
  </si>
  <si>
    <t>E - 26</t>
  </si>
  <si>
    <t>NEZ-4-087-
B00-000565</t>
  </si>
  <si>
    <t>NEZ-4-087-
B00-000566</t>
  </si>
  <si>
    <t>NEZ-4-087-
A00-000480</t>
  </si>
  <si>
    <t>CAPTIVA SPORT D (TA)</t>
  </si>
  <si>
    <t>NEZ-4-087-
B00-000517</t>
  </si>
  <si>
    <t>AVEO 4 PTAS A (TM)</t>
  </si>
  <si>
    <t>NEZ-4-087-
B00-000518</t>
  </si>
  <si>
    <t>NEZ-4-087-
B00-000519</t>
  </si>
  <si>
    <t>CHEVY 3 PTAS B (TM)</t>
  </si>
  <si>
    <t>NEZ-4-087-
A00-000481</t>
  </si>
  <si>
    <t>TORNADO A (.TM.)</t>
  </si>
  <si>
    <t>NEZ-4000-087-B00-000629</t>
  </si>
  <si>
    <t>CAMIONETA NP300 ESTACAS NISSAN</t>
  </si>
  <si>
    <t>D-14</t>
  </si>
  <si>
    <t>NEZ-4000-087-B00-000630</t>
  </si>
  <si>
    <t>IMPORTE  POR DEPRECIAR</t>
  </si>
  <si>
    <t>NEZ-4-087-
B00-000514</t>
  </si>
  <si>
    <t>COMPRESORA 3.5</t>
  </si>
  <si>
    <t>NEZ-4-087-
B00-000528</t>
  </si>
  <si>
    <t>GENERADOR 8500
WATS</t>
  </si>
  <si>
    <t>NEZ-4-087-
B00-000527</t>
  </si>
  <si>
    <t>GENERADOR
8500WTTS</t>
  </si>
  <si>
    <t>HOJA DE TRABAJO PARA LADEPRECIACION</t>
  </si>
  <si>
    <t>NEZ-4-087-
B00-000338</t>
  </si>
  <si>
    <t>RAMPA METALICA</t>
  </si>
  <si>
    <t>E - 16</t>
  </si>
  <si>
    <t>HOJA DE TRABAJO PARA LA   DEPRECIACION</t>
  </si>
  <si>
    <t>DEPRECIACION
2017</t>
  </si>
  <si>
    <t>IMPORTE A DEPRECIAR</t>
  </si>
  <si>
    <t>NEZ-4-087-
B00-000524</t>
  </si>
  <si>
    <t>PATIN HIDRAULICO</t>
  </si>
  <si>
    <t>E - 94</t>
  </si>
  <si>
    <t>ORGANO SUPERIOR DE FISCALIZACIÓN</t>
  </si>
  <si>
    <t>AUDITORÍA ESPECIAL DE CUMPLIMIENTO FINANIERO</t>
  </si>
  <si>
    <t>DEPARTAMENTO DE FISCALIZACIÓN DE INFORMES MENSUALES MUNICIPALES</t>
  </si>
  <si>
    <t xml:space="preserve">INSTITUTO MUNICIPAL DE CULTURA FÍSICA Y DEPORTE DE NEZAHUALCÓYOTL                                                                 </t>
  </si>
  <si>
    <t>CUENTA</t>
  </si>
  <si>
    <t>NOMBRE DE LA CUENTA</t>
  </si>
  <si>
    <t>PERIODO MENSUAL</t>
  </si>
  <si>
    <t>ACTIVO</t>
  </si>
  <si>
    <t>Bienes Inmuebles</t>
  </si>
  <si>
    <t xml:space="preserve">                                                      </t>
  </si>
  <si>
    <t>Edificios no Habitacionales</t>
  </si>
  <si>
    <t>Bienes Muebles</t>
  </si>
  <si>
    <t>1241-4-1-1</t>
  </si>
  <si>
    <t>BIENES INFORMATICOS</t>
  </si>
  <si>
    <t>1241-6-1-1</t>
  </si>
  <si>
    <t>OTROS BIENES MUEBLES</t>
  </si>
  <si>
    <t>1241-6-1-2</t>
  </si>
  <si>
    <t>MUEBLES Y ENSERES</t>
  </si>
  <si>
    <t>1241-6-1-3</t>
  </si>
  <si>
    <t>OTROS EQUIPOS ELECTRICOS</t>
  </si>
  <si>
    <t>1242-6-1-1</t>
  </si>
  <si>
    <t>EQUIPO DE FOTO, CINE Y GRABACION</t>
  </si>
  <si>
    <t>1242-6-1-2</t>
  </si>
  <si>
    <t xml:space="preserve">EQUIPO ELECTRONICO </t>
  </si>
  <si>
    <t>1242-6-1-3</t>
  </si>
  <si>
    <t>EQUIPO DEPORTIVO</t>
  </si>
  <si>
    <t>1242-6-1-4</t>
  </si>
  <si>
    <t>OTRO EQUIPO EDUCACIONAL</t>
  </si>
  <si>
    <t>1244-2-1-1</t>
  </si>
  <si>
    <t>VEHICULOS Y EQUIPO DE TRANSPORTE</t>
  </si>
  <si>
    <t>1246-2-1-1</t>
  </si>
  <si>
    <t>OTROS EQUIPOS DE GENERACION ELECTRONICA</t>
  </si>
  <si>
    <t>1246-4-1-1</t>
  </si>
  <si>
    <t>ESTRUCTURAS Y METALICAS</t>
  </si>
  <si>
    <t>1246-4-1-2</t>
  </si>
  <si>
    <t>HERRAMIENTA Y ACCESORIOS</t>
  </si>
  <si>
    <t>SUMA</t>
  </si>
  <si>
    <t>NEZ-4-087-
B00-000492</t>
  </si>
  <si>
    <t>DEPRECIACION AGOSTO 2018</t>
  </si>
  <si>
    <t>DEPRECIACION ACUMULADA AGOSTO 2018</t>
  </si>
  <si>
    <t>DEPRECIACIONACOMULADA JULIO 2018</t>
  </si>
  <si>
    <t>DEPRECIACION ACOMULADA JULIO 2018</t>
  </si>
  <si>
    <t>DEPRECIACION AGOSTO</t>
  </si>
  <si>
    <t>DEPRECIACION  ACUMULADA AGOSTO 2018</t>
  </si>
  <si>
    <t>DEPRECIACION DE AGOSTO 2018</t>
  </si>
  <si>
    <t>DEPRECIACION DE AGOSTO2018</t>
  </si>
  <si>
    <t>DEPRECIACION DE SEPTIEMBRE 2018</t>
  </si>
  <si>
    <t>DEPRECIACION ACOMULADA DE SEPTIEMBRE 2018</t>
  </si>
  <si>
    <t>DEPRECIACION SEPTIEMBRE 2018</t>
  </si>
  <si>
    <t>DEPRECIACION ACOMULADA SEPTIEMBRE 2018</t>
  </si>
  <si>
    <t>DEPRECIACION ASCOMULADA SEPTIEMBRE 2018</t>
  </si>
  <si>
    <t>DEPRECIACION A SEPTIEMBRE 2018</t>
  </si>
  <si>
    <t>DEPRECIACION ACOMULADA A SEP 18</t>
  </si>
  <si>
    <t>DEPRECIACION DE OCTUBRE</t>
  </si>
  <si>
    <t>DEPRECIACION ACOMULADA DE OCTUBRE</t>
  </si>
  <si>
    <t>DEPRECIACION OCTUBRE</t>
  </si>
  <si>
    <t>DEPRECIACION ACOMULADA OCTUBRE</t>
  </si>
  <si>
    <t>DEPRECIACION SEPTIEMBREBRE</t>
  </si>
  <si>
    <t>DEPRECIACION ACOMULADA AGOSTO 2018</t>
  </si>
  <si>
    <t>DEPRECIACION ACOMULADA SEP2018</t>
  </si>
  <si>
    <t>DEPRECIACION ACOMULADA NOVIEMBRE</t>
  </si>
  <si>
    <t>DEPRECIACION NOVIEMBRE</t>
  </si>
  <si>
    <t>DEPRECIACION ACOMULADA DE NOVIEMBRE</t>
  </si>
  <si>
    <t>DEPRECIACION ACOMULADA DICIEMBRE</t>
  </si>
  <si>
    <t>DEORECIACION DICIEMBRE</t>
  </si>
  <si>
    <t>DEPRECIACION CACOMULADA DICIEMBRE</t>
  </si>
  <si>
    <t xml:space="preserve">DEPRECIACION </t>
  </si>
  <si>
    <t>ACOMULADA</t>
  </si>
  <si>
    <t>DEPRESIACION</t>
  </si>
  <si>
    <t>DEPRECIACION</t>
  </si>
  <si>
    <t>NEZ-4000-087-A00-000477</t>
  </si>
  <si>
    <t>DEPRECIACION  DE NOVIEMBRE</t>
  </si>
  <si>
    <t>DEORECIACION ENERO 2019</t>
  </si>
  <si>
    <t>DEPRECIACION ENERO2019</t>
  </si>
  <si>
    <t>DEPRECIACION ACUMULADA ENERO 2019</t>
  </si>
  <si>
    <t>DEPRECIACION ACUMULADA DICIEMBRE 2018</t>
  </si>
  <si>
    <t xml:space="preserve">             INSTITUTO MUNICIPAL DE CULTURA FISICA Y DEPORTE DE NEZAHUALCOYOTL</t>
  </si>
  <si>
    <t xml:space="preserve"> IMPORTE POR  DEPRECIAR</t>
  </si>
  <si>
    <t>DEPRECIACION ACOMULADA  ENERO</t>
  </si>
  <si>
    <t>DEPRECIACION        MENSUAL</t>
  </si>
  <si>
    <t xml:space="preserve"> CUENTA:   1241</t>
  </si>
  <si>
    <t>DEPRECIACION ENERO</t>
  </si>
  <si>
    <t xml:space="preserve">   INSTITUTO MUNICIPAL DE CULTURA FISICA Y DEPORTE DE NEZAHUALCOYOTL</t>
  </si>
  <si>
    <t>DEPRECIACION DICIIEMBRE</t>
  </si>
  <si>
    <t>DEPRECIACION DICIEMBRE 2019</t>
  </si>
  <si>
    <t>DEPRECIACION ACOMULADA ENERO 2019</t>
  </si>
  <si>
    <t>DEPRECIACION ACUMULADA FEBRERO 2019</t>
  </si>
  <si>
    <t>DEPRECIACION ACOMULADA  FEBRERO</t>
  </si>
  <si>
    <t>FEBRERO</t>
  </si>
  <si>
    <t>DEPRECIACION ACOMULADA ENERO</t>
  </si>
  <si>
    <t>DEPRECIACION ACOMULADAFEBRERO</t>
  </si>
  <si>
    <t>DEPRECIACION ACOMULADA DE ENERO</t>
  </si>
  <si>
    <t>ACOMULADA DE FEBRERO</t>
  </si>
  <si>
    <t xml:space="preserve"> </t>
  </si>
  <si>
    <t>DEPRECIACION ACOMULADA FEBRERO</t>
  </si>
  <si>
    <t>DEPRECIACION ACOMULADA AFEBRERO</t>
  </si>
  <si>
    <t>DEPRECIACION ACOMULADO ENERO 2019</t>
  </si>
  <si>
    <t>(PESOS)</t>
  </si>
  <si>
    <t>C. RAUL NAVARRETE GARCIA                            C.C.P. DULCE KARINA PEREZ RODRIGUEZ                 LIC. ADOLFO CERQUEDA REBOLLO</t>
  </si>
  <si>
    <t>ELABORO                                                                    REVISO                                                                    AUTORIZO</t>
  </si>
  <si>
    <t>DEPRECIACION ACOMULADA A FEBRERO</t>
  </si>
  <si>
    <t>DEPRECIACION MENSUAL 2019</t>
  </si>
  <si>
    <t>DEPRESIACION MENSUAL</t>
  </si>
  <si>
    <t>MENSUAL</t>
  </si>
  <si>
    <t>ACUMULADA</t>
  </si>
  <si>
    <t>DEPRECIACION ACOMULADA MARZO</t>
  </si>
  <si>
    <t>DEPRECIACIONACOMULADA MARZO</t>
  </si>
  <si>
    <t>DEPRECIACION ACOMULADA A MARZO</t>
  </si>
  <si>
    <t>DEPRECIAICON ACOMULADA A MARZO</t>
  </si>
  <si>
    <t>DEPRECIACION ACOMULADA ABRIL</t>
  </si>
  <si>
    <t>DEPRECIACION A MARZO</t>
  </si>
  <si>
    <t>DEPRECIACION ABRIL</t>
  </si>
  <si>
    <t xml:space="preserve">DEPRECIACION A ABRIL </t>
  </si>
  <si>
    <t>DEPRECIACION  ABRIL</t>
  </si>
  <si>
    <t>DEPRECIACION ACOMULADA JUNIO</t>
  </si>
  <si>
    <t>DEPRECIACION ACOMULADA A JUNIO</t>
  </si>
  <si>
    <t>DEPRECIACION ACOMULADA A JULIO</t>
  </si>
  <si>
    <t>DEPRECIACION A COMULADA A JUNIO</t>
  </si>
  <si>
    <t>DEPRECIACION ACOMULADA A AGOSTO</t>
  </si>
  <si>
    <t>DEPRECIACION ACOMULADA AGOSTO</t>
  </si>
  <si>
    <t>DEPRECIACION A COMULADA AGOSTO</t>
  </si>
  <si>
    <t>DEPRECIACION ACOMULADA SEPTIEMBRE</t>
  </si>
  <si>
    <t>DEPRECIACION ACOMULADA A SEP</t>
  </si>
  <si>
    <t>DEPRECIACION ACOMULADA A SEPTIEMBRE</t>
  </si>
  <si>
    <t>DEPRECIACION ACOMULADA A OCTUBRE</t>
  </si>
  <si>
    <t>DEPRECIACION A OCTUBRE</t>
  </si>
  <si>
    <t>DEL 01 AL 31 DE OCTUBRE DE 2019</t>
  </si>
  <si>
    <t>DEPRECIACION A COMULADA AOCTUBRE</t>
  </si>
  <si>
    <t>EPRECIACION ACOMULADA A SEPTIEMBRE</t>
  </si>
  <si>
    <t>DEPRECIACION ACOMULAD A SEPTIEMBRE</t>
  </si>
  <si>
    <t>DEPRECIACION ACOMULADA SEP</t>
  </si>
  <si>
    <t>DEL 01 AL 30 DE  NOVIEMBRE 2019</t>
  </si>
  <si>
    <t>DEPRECIACION ACOMULADA A NOVIEMBRE</t>
  </si>
  <si>
    <t>DEPRECIACION A NOVIEMBRE</t>
  </si>
  <si>
    <t>FECHA DE ELABORACIÓN: DEL 01 AL 31 DE DICIEMBRE DE 2019</t>
  </si>
  <si>
    <t>DEPRECIACIONACOMULADA A DICIEMBRE</t>
  </si>
  <si>
    <t>DEPRECIACION ACUMULADA NOVIEMBRE 2019</t>
  </si>
  <si>
    <t>DEPRECIACION A COMULADA DICIIEMBRE 2019</t>
  </si>
  <si>
    <t xml:space="preserve">   DEL 01 AL 31 DE DICIEMBRE 2019</t>
  </si>
  <si>
    <t>DEPRECIACION ACOMULADA A DICICEMBRE</t>
  </si>
  <si>
    <t>DEPRECIACION ACOMULADA A DICIEMBRE</t>
  </si>
  <si>
    <t>DEL 01 AL 31 DE DICIEMBRE 2019</t>
  </si>
  <si>
    <t xml:space="preserve">    DEL 01 AL 31 DE DICIEMBRE 2019</t>
  </si>
  <si>
    <t>DEPRECIACION ACOMULADA ADICIEMBRE</t>
  </si>
  <si>
    <t>DEL 01 AL 31  DE DICIEMBRE DE 2019</t>
  </si>
  <si>
    <t>DEPRECIACION ACOMULADA A NOVIIEMBRE</t>
  </si>
  <si>
    <t>DEL 01 AL 31 DE DICIEMBRE DE  2019</t>
  </si>
  <si>
    <t>DEPRECIACION ACOMULADA A DIC.IEMBRE</t>
  </si>
  <si>
    <t>depreciacion acomulada adiciembre</t>
  </si>
  <si>
    <t>DEL 01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</si>
</sst>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\(#\)"/>
    <numFmt numFmtId="166" formatCode="#,##0.00;#,##0.00"/>
    <numFmt numFmtId="167" formatCode="###0;###0"/>
    <numFmt numFmtId="168" formatCode="yyyy\-mm\-dd;@"/>
    <numFmt numFmtId="169" formatCode="#,##0.00;[Red]#,##0.00"/>
    <numFmt numFmtId="170" formatCode="#,##0.00000"/>
    <numFmt numFmtId="171" formatCode="#,##0.0000"/>
    <numFmt numFmtId="172" formatCode="#,##0.0"/>
    <numFmt numFmtId="173" formatCode="#,##0.00_ ;\-#,##0.00\ "/>
    <numFmt numFmtId="174" formatCode="dd/mm/yyyy;@"/>
    <numFmt numFmtId="175" formatCode="&quot;$&quot;#,##0.00"/>
    <numFmt numFmtId="176" formatCode="0.00000"/>
    <numFmt numFmtId="177" formatCode="0.0"/>
    <numFmt numFmtId="178" formatCode="0.00000000"/>
    <numFmt numFmtId="179" formatCode="0.0000000000"/>
    <numFmt numFmtId="180" formatCode="#,##0.000000000"/>
  </numFmts>
  <fonts count="44" x14ac:knownFonts="1">
    <font>
      <sz val="10"/>
      <name val="Arial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11"/>
      <color rgb="FFFFFFFF"/>
      <name val="Arial"/>
      <family val="2"/>
    </font>
    <font>
      <b/>
      <sz val="8"/>
      <color rgb="FFFFFFFF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  <font>
      <sz val="10"/>
      <name val="Arial"/>
      <family val="2"/>
    </font>
    <font>
      <b/>
      <sz val="7"/>
      <color theme="1"/>
      <name val="Arial"/>
      <family val="2"/>
    </font>
    <font>
      <b/>
      <sz val="10"/>
      <color rgb="FFFFFFFF"/>
      <name val="Arial"/>
      <family val="2"/>
    </font>
    <font>
      <b/>
      <sz val="7"/>
      <color theme="0" tint="-4.9989318521683403E-2"/>
      <name val="Arial"/>
      <family val="2"/>
    </font>
    <font>
      <sz val="5"/>
      <name val="Arial"/>
      <family val="2"/>
    </font>
    <font>
      <sz val="5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rgb="FFFFFFFF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u/>
      <sz val="8"/>
      <color theme="1"/>
      <name val="Arial"/>
      <family val="2"/>
    </font>
    <font>
      <b/>
      <sz val="7"/>
      <color rgb="FFFFFFFF"/>
      <name val="Arial"/>
      <family val="2"/>
    </font>
    <font>
      <b/>
      <sz val="7.5"/>
      <color theme="1"/>
      <name val="Arial"/>
      <family val="2"/>
    </font>
    <font>
      <u/>
      <sz val="8"/>
      <color theme="1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u/>
      <sz val="7"/>
      <color theme="1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/>
      <top style="thin">
        <color indexed="64"/>
      </top>
      <bottom/>
      <diagonal/>
    </border>
    <border>
      <left/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medium">
        <color rgb="FFFFFFFF"/>
      </right>
      <top style="thin">
        <color indexed="64"/>
      </top>
      <bottom/>
      <diagonal/>
    </border>
    <border>
      <left style="medium">
        <color rgb="FFFFFFFF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n">
        <color indexed="64"/>
      </bottom>
      <diagonal/>
    </border>
    <border>
      <left style="medium">
        <color rgb="FFFFFFFF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 style="medium">
        <color rgb="FFFFFFFF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rgb="FFFFFFFF"/>
      </left>
      <right style="thin">
        <color indexed="64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thin">
        <color indexed="64"/>
      </right>
      <top style="medium">
        <color rgb="FFFFFFF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rgb="FFFFFFFF"/>
      </bottom>
      <diagonal/>
    </border>
    <border>
      <left/>
      <right style="thin">
        <color indexed="64"/>
      </right>
      <top style="medium">
        <color rgb="FFFFFFFF"/>
      </top>
      <bottom style="medium">
        <color rgb="FFFFFFFF"/>
      </bottom>
      <diagonal/>
    </border>
    <border>
      <left/>
      <right style="thin">
        <color indexed="64"/>
      </right>
      <top style="medium">
        <color rgb="FFFFFFFF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FFFFFF"/>
      </bottom>
      <diagonal/>
    </border>
    <border>
      <left/>
      <right/>
      <top style="thin">
        <color indexed="64"/>
      </top>
      <bottom style="medium">
        <color rgb="FFFFFFFF"/>
      </bottom>
      <diagonal/>
    </border>
    <border>
      <left/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/>
      <top style="thin">
        <color indexed="64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medium">
        <color rgb="FFFFFFFF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FFFF"/>
      </right>
      <top style="thin">
        <color indexed="64"/>
      </top>
      <bottom/>
      <diagonal/>
    </border>
    <border>
      <left style="thin">
        <color indexed="64"/>
      </left>
      <right style="medium">
        <color rgb="FFFFFFFF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9" fillId="0" borderId="0"/>
    <xf numFmtId="44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0" fillId="0" borderId="0" applyFont="0" applyFill="0" applyBorder="0" applyAlignment="0" applyProtection="0"/>
  </cellStyleXfs>
  <cellXfs count="90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2" borderId="14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5" fontId="3" fillId="0" borderId="24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6" xfId="0" applyFont="1" applyFill="1" applyBorder="1" applyAlignment="1">
      <alignment horizontal="left" vertical="top" wrapText="1"/>
    </xf>
    <xf numFmtId="166" fontId="7" fillId="0" borderId="26" xfId="0" applyNumberFormat="1" applyFont="1" applyFill="1" applyBorder="1" applyAlignment="1">
      <alignment horizontal="left" vertical="top" wrapText="1"/>
    </xf>
    <xf numFmtId="167" fontId="7" fillId="0" borderId="26" xfId="0" applyNumberFormat="1" applyFont="1" applyFill="1" applyBorder="1" applyAlignment="1">
      <alignment horizontal="center" vertical="top" wrapText="1"/>
    </xf>
    <xf numFmtId="168" fontId="7" fillId="0" borderId="26" xfId="0" applyNumberFormat="1" applyFont="1" applyFill="1" applyBorder="1" applyAlignment="1">
      <alignment horizontal="left" vertical="top" wrapText="1"/>
    </xf>
    <xf numFmtId="4" fontId="3" fillId="0" borderId="26" xfId="0" applyNumberFormat="1" applyFont="1" applyBorder="1" applyAlignment="1">
      <alignment vertical="center"/>
    </xf>
    <xf numFmtId="166" fontId="3" fillId="0" borderId="26" xfId="0" applyNumberFormat="1" applyFont="1" applyFill="1" applyBorder="1" applyAlignment="1">
      <alignment vertical="center"/>
    </xf>
    <xf numFmtId="164" fontId="3" fillId="0" borderId="27" xfId="0" applyNumberFormat="1" applyFont="1" applyFill="1" applyBorder="1" applyAlignment="1">
      <alignment vertical="center"/>
    </xf>
    <xf numFmtId="166" fontId="3" fillId="0" borderId="27" xfId="0" applyNumberFormat="1" applyFont="1" applyFill="1" applyBorder="1" applyAlignment="1">
      <alignment vertical="center"/>
    </xf>
    <xf numFmtId="4" fontId="6" fillId="0" borderId="27" xfId="0" applyNumberFormat="1" applyFont="1" applyFill="1" applyBorder="1" applyAlignment="1">
      <alignment horizontal="right" vertical="center" wrapText="1"/>
    </xf>
    <xf numFmtId="0" fontId="3" fillId="0" borderId="26" xfId="0" applyFont="1" applyBorder="1" applyAlignment="1">
      <alignment horizontal="left" vertical="center"/>
    </xf>
    <xf numFmtId="166" fontId="7" fillId="0" borderId="2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3" borderId="26" xfId="0" applyFont="1" applyFill="1" applyBorder="1" applyAlignment="1">
      <alignment horizontal="center" vertical="center" wrapText="1"/>
    </xf>
    <xf numFmtId="169" fontId="8" fillId="0" borderId="26" xfId="0" applyNumberFormat="1" applyFont="1" applyBorder="1" applyAlignment="1">
      <alignment horizontal="left" vertical="center"/>
    </xf>
    <xf numFmtId="49" fontId="6" fillId="4" borderId="26" xfId="0" applyNumberFormat="1" applyFont="1" applyFill="1" applyBorder="1" applyAlignment="1">
      <alignment horizontal="center" vertical="center"/>
    </xf>
    <xf numFmtId="14" fontId="6" fillId="4" borderId="26" xfId="0" applyNumberFormat="1" applyFont="1" applyFill="1" applyBorder="1" applyAlignment="1">
      <alignment horizontal="left" vertical="center"/>
    </xf>
    <xf numFmtId="169" fontId="8" fillId="0" borderId="26" xfId="0" applyNumberFormat="1" applyFont="1" applyFill="1" applyBorder="1" applyAlignment="1">
      <alignment horizontal="left" vertical="center"/>
    </xf>
    <xf numFmtId="169" fontId="7" fillId="0" borderId="26" xfId="0" applyNumberFormat="1" applyFont="1" applyBorder="1" applyAlignment="1">
      <alignment horizontal="left" vertical="center"/>
    </xf>
    <xf numFmtId="169" fontId="7" fillId="0" borderId="26" xfId="0" applyNumberFormat="1" applyFont="1" applyFill="1" applyBorder="1" applyAlignment="1">
      <alignment horizontal="left" vertical="center"/>
    </xf>
    <xf numFmtId="0" fontId="3" fillId="0" borderId="26" xfId="0" applyFont="1" applyBorder="1" applyAlignment="1">
      <alignment vertical="center"/>
    </xf>
    <xf numFmtId="166" fontId="3" fillId="0" borderId="26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0" fontId="3" fillId="0" borderId="26" xfId="0" applyFont="1" applyBorder="1" applyAlignment="1">
      <alignment horizontal="right" vertical="center"/>
    </xf>
    <xf numFmtId="166" fontId="3" fillId="0" borderId="28" xfId="0" applyNumberFormat="1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 vertical="center"/>
    </xf>
    <xf numFmtId="166" fontId="3" fillId="0" borderId="0" xfId="0" applyNumberFormat="1" applyFont="1" applyBorder="1" applyAlignment="1">
      <alignment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14" fontId="3" fillId="0" borderId="26" xfId="0" applyNumberFormat="1" applyFont="1" applyBorder="1" applyAlignment="1">
      <alignment vertical="center"/>
    </xf>
    <xf numFmtId="14" fontId="3" fillId="0" borderId="26" xfId="0" applyNumberFormat="1" applyFont="1" applyBorder="1" applyAlignment="1">
      <alignment horizontal="center" vertical="center"/>
    </xf>
    <xf numFmtId="14" fontId="6" fillId="4" borderId="26" xfId="0" applyNumberFormat="1" applyFont="1" applyFill="1" applyBorder="1" applyAlignment="1">
      <alignment horizontal="center" vertical="center"/>
    </xf>
    <xf numFmtId="2" fontId="3" fillId="0" borderId="26" xfId="0" applyNumberFormat="1" applyFont="1" applyBorder="1" applyAlignment="1">
      <alignment vertical="center"/>
    </xf>
    <xf numFmtId="0" fontId="3" fillId="5" borderId="0" xfId="0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1" xfId="1" applyFont="1" applyBorder="1" applyAlignment="1">
      <alignment vertical="center"/>
    </xf>
    <xf numFmtId="164" fontId="3" fillId="0" borderId="0" xfId="1" applyNumberFormat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3" fillId="0" borderId="2" xfId="1" applyFont="1" applyBorder="1" applyAlignment="1">
      <alignment vertical="center" wrapText="1"/>
    </xf>
    <xf numFmtId="0" fontId="3" fillId="0" borderId="2" xfId="1" applyFont="1" applyBorder="1" applyAlignment="1">
      <alignment vertical="center"/>
    </xf>
    <xf numFmtId="170" fontId="3" fillId="0" borderId="2" xfId="1" applyNumberFormat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vertical="center"/>
    </xf>
    <xf numFmtId="170" fontId="3" fillId="0" borderId="0" xfId="1" applyNumberFormat="1" applyFont="1" applyBorder="1" applyAlignment="1">
      <alignment vertical="center"/>
    </xf>
    <xf numFmtId="0" fontId="3" fillId="0" borderId="32" xfId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/>
    </xf>
    <xf numFmtId="170" fontId="3" fillId="0" borderId="0" xfId="1" applyNumberFormat="1" applyFont="1" applyBorder="1" applyAlignment="1">
      <alignment horizontal="center" vertical="center"/>
    </xf>
    <xf numFmtId="165" fontId="3" fillId="0" borderId="32" xfId="1" applyNumberFormat="1" applyFont="1" applyBorder="1" applyAlignment="1">
      <alignment horizontal="center" vertical="center"/>
    </xf>
    <xf numFmtId="0" fontId="3" fillId="0" borderId="26" xfId="1" applyFont="1" applyBorder="1" applyAlignment="1">
      <alignment vertical="center"/>
    </xf>
    <xf numFmtId="0" fontId="13" fillId="0" borderId="26" xfId="1" applyFont="1" applyFill="1" applyBorder="1" applyAlignment="1">
      <alignment horizontal="left" vertical="top" wrapText="1"/>
    </xf>
    <xf numFmtId="0" fontId="9" fillId="0" borderId="26" xfId="1" applyFill="1" applyBorder="1" applyAlignment="1">
      <alignment horizontal="left" vertical="top" wrapText="1"/>
    </xf>
    <xf numFmtId="166" fontId="14" fillId="0" borderId="26" xfId="1" applyNumberFormat="1" applyFont="1" applyFill="1" applyBorder="1" applyAlignment="1">
      <alignment horizontal="left" vertical="top" wrapText="1"/>
    </xf>
    <xf numFmtId="168" fontId="14" fillId="0" borderId="26" xfId="1" applyNumberFormat="1" applyFont="1" applyFill="1" applyBorder="1" applyAlignment="1">
      <alignment horizontal="left" vertical="top" wrapText="1"/>
    </xf>
    <xf numFmtId="0" fontId="3" fillId="0" borderId="26" xfId="1" applyFont="1" applyFill="1" applyBorder="1" applyAlignment="1">
      <alignment vertical="center"/>
    </xf>
    <xf numFmtId="170" fontId="3" fillId="0" borderId="26" xfId="1" applyNumberFormat="1" applyFont="1" applyBorder="1" applyAlignment="1">
      <alignment vertical="center"/>
    </xf>
    <xf numFmtId="0" fontId="15" fillId="0" borderId="26" xfId="1" applyFont="1" applyBorder="1" applyAlignment="1">
      <alignment horizontal="center" vertical="center"/>
    </xf>
    <xf numFmtId="0" fontId="16" fillId="0" borderId="26" xfId="1" applyFont="1" applyFill="1" applyBorder="1" applyAlignment="1">
      <alignment horizontal="left" vertical="top" wrapText="1"/>
    </xf>
    <xf numFmtId="166" fontId="17" fillId="0" borderId="26" xfId="1" applyNumberFormat="1" applyFont="1" applyFill="1" applyBorder="1" applyAlignment="1">
      <alignment horizontal="left" vertical="top" wrapText="1"/>
    </xf>
    <xf numFmtId="168" fontId="17" fillId="0" borderId="26" xfId="1" applyNumberFormat="1" applyFont="1" applyFill="1" applyBorder="1" applyAlignment="1">
      <alignment horizontal="left" vertical="top" wrapText="1"/>
    </xf>
    <xf numFmtId="166" fontId="15" fillId="0" borderId="26" xfId="1" applyNumberFormat="1" applyFont="1" applyFill="1" applyBorder="1" applyAlignment="1">
      <alignment vertical="center"/>
    </xf>
    <xf numFmtId="170" fontId="15" fillId="0" borderId="26" xfId="1" applyNumberFormat="1" applyFont="1" applyFill="1" applyBorder="1" applyAlignment="1">
      <alignment vertical="center"/>
    </xf>
    <xf numFmtId="4" fontId="18" fillId="0" borderId="26" xfId="1" applyNumberFormat="1" applyFont="1" applyBorder="1" applyAlignment="1">
      <alignment vertical="center"/>
    </xf>
    <xf numFmtId="0" fontId="15" fillId="0" borderId="26" xfId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left" vertical="center" wrapText="1"/>
    </xf>
    <xf numFmtId="4" fontId="15" fillId="0" borderId="26" xfId="1" applyNumberFormat="1" applyFont="1" applyFill="1" applyBorder="1" applyAlignment="1">
      <alignment horizontal="left" vertical="center"/>
    </xf>
    <xf numFmtId="0" fontId="15" fillId="0" borderId="26" xfId="1" applyFont="1" applyFill="1" applyBorder="1" applyAlignment="1">
      <alignment horizontal="left" vertical="center"/>
    </xf>
    <xf numFmtId="14" fontId="15" fillId="0" borderId="26" xfId="1" applyNumberFormat="1" applyFont="1" applyFill="1" applyBorder="1" applyAlignment="1">
      <alignment horizontal="left" vertical="center"/>
    </xf>
    <xf numFmtId="0" fontId="15" fillId="0" borderId="26" xfId="1" applyFont="1" applyFill="1" applyBorder="1" applyAlignment="1">
      <alignment horizontal="right" vertical="center"/>
    </xf>
    <xf numFmtId="0" fontId="15" fillId="0" borderId="0" xfId="1" applyFont="1" applyFill="1" applyAlignment="1">
      <alignment horizontal="right" vertical="center"/>
    </xf>
    <xf numFmtId="166" fontId="3" fillId="0" borderId="26" xfId="1" applyNumberFormat="1" applyFont="1" applyBorder="1" applyAlignment="1">
      <alignment vertical="center"/>
    </xf>
    <xf numFmtId="0" fontId="3" fillId="0" borderId="26" xfId="1" applyFont="1" applyBorder="1" applyAlignment="1">
      <alignment horizontal="right" vertical="center"/>
    </xf>
    <xf numFmtId="166" fontId="3" fillId="0" borderId="28" xfId="1" applyNumberFormat="1" applyFont="1" applyBorder="1" applyAlignment="1">
      <alignment vertical="center"/>
    </xf>
    <xf numFmtId="0" fontId="3" fillId="0" borderId="28" xfId="1" applyFont="1" applyBorder="1" applyAlignment="1">
      <alignment vertical="center"/>
    </xf>
    <xf numFmtId="0" fontId="3" fillId="0" borderId="29" xfId="1" applyFont="1" applyBorder="1" applyAlignment="1">
      <alignment vertical="center"/>
    </xf>
    <xf numFmtId="170" fontId="3" fillId="0" borderId="1" xfId="1" applyNumberFormat="1" applyFont="1" applyBorder="1" applyAlignment="1">
      <alignment horizontal="center" vertical="center"/>
    </xf>
    <xf numFmtId="0" fontId="3" fillId="0" borderId="30" xfId="1" applyFont="1" applyBorder="1" applyAlignment="1">
      <alignment vertical="center"/>
    </xf>
    <xf numFmtId="165" fontId="3" fillId="0" borderId="31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65" fontId="19" fillId="0" borderId="0" xfId="1" applyNumberFormat="1" applyFont="1" applyBorder="1" applyAlignment="1">
      <alignment horizontal="center" vertical="center"/>
    </xf>
    <xf numFmtId="170" fontId="3" fillId="0" borderId="1" xfId="1" applyNumberFormat="1" applyFont="1" applyBorder="1" applyAlignment="1">
      <alignment vertical="center"/>
    </xf>
    <xf numFmtId="170" fontId="3" fillId="0" borderId="0" xfId="1" applyNumberFormat="1" applyFont="1" applyAlignment="1">
      <alignment vertical="center"/>
    </xf>
    <xf numFmtId="14" fontId="3" fillId="0" borderId="0" xfId="1" applyNumberFormat="1" applyFont="1" applyAlignment="1">
      <alignment vertical="center"/>
    </xf>
    <xf numFmtId="171" fontId="3" fillId="0" borderId="2" xfId="1" applyNumberFormat="1" applyFont="1" applyBorder="1" applyAlignment="1">
      <alignment vertical="center"/>
    </xf>
    <xf numFmtId="171" fontId="3" fillId="0" borderId="0" xfId="1" applyNumberFormat="1" applyFont="1" applyBorder="1" applyAlignment="1">
      <alignment vertical="center"/>
    </xf>
    <xf numFmtId="171" fontId="3" fillId="0" borderId="0" xfId="1" applyNumberFormat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22" fillId="0" borderId="26" xfId="1" applyFont="1" applyFill="1" applyBorder="1" applyAlignment="1">
      <alignment horizontal="left" vertical="top" wrapText="1"/>
    </xf>
    <xf numFmtId="166" fontId="23" fillId="0" borderId="26" xfId="1" applyNumberFormat="1" applyFont="1" applyFill="1" applyBorder="1" applyAlignment="1">
      <alignment horizontal="left" vertical="top" wrapText="1"/>
    </xf>
    <xf numFmtId="168" fontId="23" fillId="0" borderId="26" xfId="1" applyNumberFormat="1" applyFont="1" applyFill="1" applyBorder="1" applyAlignment="1">
      <alignment horizontal="left" vertical="top" wrapText="1"/>
    </xf>
    <xf numFmtId="166" fontId="19" fillId="0" borderId="26" xfId="1" applyNumberFormat="1" applyFont="1" applyFill="1" applyBorder="1" applyAlignment="1">
      <alignment vertical="center"/>
    </xf>
    <xf numFmtId="166" fontId="19" fillId="0" borderId="26" xfId="1" applyNumberFormat="1" applyFont="1" applyBorder="1" applyAlignment="1">
      <alignment vertical="center"/>
    </xf>
    <xf numFmtId="171" fontId="19" fillId="0" borderId="26" xfId="1" applyNumberFormat="1" applyFont="1" applyBorder="1" applyAlignment="1">
      <alignment vertical="center"/>
    </xf>
    <xf numFmtId="172" fontId="6" fillId="0" borderId="26" xfId="1" applyNumberFormat="1" applyFont="1" applyFill="1" applyBorder="1" applyAlignment="1">
      <alignment horizontal="right" vertical="top" wrapText="1"/>
    </xf>
    <xf numFmtId="0" fontId="19" fillId="0" borderId="26" xfId="1" applyFont="1" applyBorder="1" applyAlignment="1">
      <alignment horizontal="center" vertical="top"/>
    </xf>
    <xf numFmtId="0" fontId="22" fillId="0" borderId="38" xfId="1" applyFont="1" applyFill="1" applyBorder="1" applyAlignment="1">
      <alignment horizontal="center" vertical="top" wrapText="1"/>
    </xf>
    <xf numFmtId="0" fontId="22" fillId="0" borderId="38" xfId="1" applyFont="1" applyFill="1" applyBorder="1" applyAlignment="1">
      <alignment vertical="top" wrapText="1"/>
    </xf>
    <xf numFmtId="173" fontId="22" fillId="0" borderId="38" xfId="2" applyNumberFormat="1" applyFont="1" applyFill="1" applyBorder="1" applyAlignment="1">
      <alignment horizontal="left" vertical="top" wrapText="1"/>
    </xf>
    <xf numFmtId="4" fontId="22" fillId="0" borderId="38" xfId="2" applyNumberFormat="1" applyFont="1" applyFill="1" applyBorder="1" applyAlignment="1">
      <alignment horizontal="left" vertical="top" wrapText="1"/>
    </xf>
    <xf numFmtId="4" fontId="19" fillId="0" borderId="26" xfId="1" applyNumberFormat="1" applyFont="1" applyFill="1" applyBorder="1" applyAlignment="1">
      <alignment vertical="top"/>
    </xf>
    <xf numFmtId="4" fontId="19" fillId="0" borderId="26" xfId="1" applyNumberFormat="1" applyFont="1" applyBorder="1" applyAlignment="1">
      <alignment vertical="top"/>
    </xf>
    <xf numFmtId="171" fontId="19" fillId="0" borderId="26" xfId="1" applyNumberFormat="1" applyFont="1" applyBorder="1" applyAlignment="1">
      <alignment vertical="top"/>
    </xf>
    <xf numFmtId="0" fontId="19" fillId="0" borderId="0" xfId="1" applyFont="1" applyAlignment="1">
      <alignment vertical="top"/>
    </xf>
    <xf numFmtId="171" fontId="3" fillId="0" borderId="26" xfId="1" applyNumberFormat="1" applyFont="1" applyBorder="1" applyAlignment="1">
      <alignment vertical="center"/>
    </xf>
    <xf numFmtId="171" fontId="3" fillId="0" borderId="1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5" fontId="19" fillId="0" borderId="1" xfId="1" applyNumberFormat="1" applyFont="1" applyBorder="1" applyAlignment="1">
      <alignment vertical="center"/>
    </xf>
    <xf numFmtId="171" fontId="3" fillId="0" borderId="1" xfId="1" applyNumberFormat="1" applyFont="1" applyBorder="1" applyAlignment="1">
      <alignment vertical="center"/>
    </xf>
    <xf numFmtId="171" fontId="3" fillId="0" borderId="0" xfId="1" applyNumberFormat="1" applyFont="1" applyAlignment="1">
      <alignment vertical="center"/>
    </xf>
    <xf numFmtId="14" fontId="19" fillId="0" borderId="26" xfId="1" applyNumberFormat="1" applyFont="1" applyBorder="1" applyAlignment="1">
      <alignment horizontal="center" vertical="top"/>
    </xf>
    <xf numFmtId="0" fontId="19" fillId="0" borderId="26" xfId="1" applyFont="1" applyBorder="1" applyAlignment="1">
      <alignment vertical="top"/>
    </xf>
    <xf numFmtId="2" fontId="3" fillId="0" borderId="0" xfId="1" applyNumberFormat="1" applyFont="1" applyAlignment="1">
      <alignment vertical="center"/>
    </xf>
    <xf numFmtId="165" fontId="20" fillId="0" borderId="1" xfId="1" applyNumberFormat="1" applyFont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5" fillId="2" borderId="32" xfId="1" applyFont="1" applyFill="1" applyBorder="1" applyAlignment="1">
      <alignment vertical="center"/>
    </xf>
    <xf numFmtId="166" fontId="17" fillId="0" borderId="26" xfId="1" applyNumberFormat="1" applyFont="1" applyFill="1" applyBorder="1" applyAlignment="1">
      <alignment horizontal="right" vertical="top" wrapText="1"/>
    </xf>
    <xf numFmtId="167" fontId="17" fillId="0" borderId="26" xfId="1" applyNumberFormat="1" applyFont="1" applyFill="1" applyBorder="1" applyAlignment="1">
      <alignment horizontal="center" vertical="top" wrapText="1"/>
    </xf>
    <xf numFmtId="168" fontId="17" fillId="0" borderId="26" xfId="1" applyNumberFormat="1" applyFont="1" applyFill="1" applyBorder="1" applyAlignment="1">
      <alignment horizontal="right" vertical="top" wrapText="1"/>
    </xf>
    <xf numFmtId="166" fontId="15" fillId="0" borderId="26" xfId="1" applyNumberFormat="1" applyFont="1" applyBorder="1" applyAlignment="1">
      <alignment horizontal="right" vertical="center"/>
    </xf>
    <xf numFmtId="170" fontId="15" fillId="0" borderId="26" xfId="1" applyNumberFormat="1" applyFont="1" applyBorder="1" applyAlignment="1">
      <alignment horizontal="right" vertical="center"/>
    </xf>
    <xf numFmtId="166" fontId="18" fillId="0" borderId="26" xfId="1" applyNumberFormat="1" applyFont="1" applyBorder="1" applyAlignment="1">
      <alignment horizontal="right" vertical="center"/>
    </xf>
    <xf numFmtId="0" fontId="16" fillId="0" borderId="43" xfId="1" applyFont="1" applyFill="1" applyBorder="1" applyAlignment="1">
      <alignment horizontal="center" wrapText="1"/>
    </xf>
    <xf numFmtId="4" fontId="16" fillId="0" borderId="43" xfId="1" applyNumberFormat="1" applyFont="1" applyFill="1" applyBorder="1" applyAlignment="1">
      <alignment horizontal="right"/>
    </xf>
    <xf numFmtId="14" fontId="16" fillId="0" borderId="43" xfId="1" applyNumberFormat="1" applyFont="1" applyFill="1" applyBorder="1" applyAlignment="1">
      <alignment horizontal="right" vertical="center"/>
    </xf>
    <xf numFmtId="166" fontId="17" fillId="0" borderId="26" xfId="1" applyNumberFormat="1" applyFont="1" applyFill="1" applyBorder="1" applyAlignment="1">
      <alignment horizontal="right" vertical="center" wrapText="1"/>
    </xf>
    <xf numFmtId="4" fontId="15" fillId="0" borderId="26" xfId="1" applyNumberFormat="1" applyFont="1" applyBorder="1" applyAlignment="1">
      <alignment horizontal="right" vertical="center"/>
    </xf>
    <xf numFmtId="0" fontId="9" fillId="0" borderId="38" xfId="1" applyFont="1" applyFill="1" applyBorder="1" applyAlignment="1">
      <alignment vertical="center" wrapText="1"/>
    </xf>
    <xf numFmtId="8" fontId="9" fillId="0" borderId="38" xfId="1" applyNumberFormat="1" applyFont="1" applyFill="1" applyBorder="1" applyAlignment="1">
      <alignment vertical="center" wrapText="1"/>
    </xf>
    <xf numFmtId="174" fontId="17" fillId="0" borderId="26" xfId="1" applyNumberFormat="1" applyFont="1" applyFill="1" applyBorder="1" applyAlignment="1">
      <alignment vertical="center" wrapText="1"/>
    </xf>
    <xf numFmtId="8" fontId="15" fillId="0" borderId="26" xfId="1" applyNumberFormat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16" fillId="0" borderId="38" xfId="1" applyFont="1" applyFill="1" applyBorder="1" applyAlignment="1">
      <alignment vertical="center" wrapText="1"/>
    </xf>
    <xf numFmtId="175" fontId="16" fillId="0" borderId="38" xfId="1" applyNumberFormat="1" applyFont="1" applyFill="1" applyBorder="1" applyAlignment="1">
      <alignment vertical="center" wrapText="1"/>
    </xf>
    <xf numFmtId="175" fontId="15" fillId="0" borderId="26" xfId="1" applyNumberFormat="1" applyFont="1" applyFill="1" applyBorder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26" xfId="1" applyFont="1" applyFill="1" applyBorder="1" applyAlignment="1">
      <alignment horizontal="left" vertical="top" wrapText="1"/>
    </xf>
    <xf numFmtId="175" fontId="15" fillId="0" borderId="38" xfId="1" applyNumberFormat="1" applyFont="1" applyFill="1" applyBorder="1" applyAlignment="1">
      <alignment vertical="center" wrapText="1"/>
    </xf>
    <xf numFmtId="167" fontId="15" fillId="0" borderId="26" xfId="1" applyNumberFormat="1" applyFont="1" applyFill="1" applyBorder="1" applyAlignment="1">
      <alignment horizontal="center" vertical="top" wrapText="1"/>
    </xf>
    <xf numFmtId="174" fontId="15" fillId="0" borderId="26" xfId="1" applyNumberFormat="1" applyFont="1" applyFill="1" applyBorder="1" applyAlignment="1">
      <alignment vertical="center" wrapText="1"/>
    </xf>
    <xf numFmtId="167" fontId="14" fillId="0" borderId="26" xfId="1" applyNumberFormat="1" applyFont="1" applyFill="1" applyBorder="1" applyAlignment="1">
      <alignment horizontal="left" vertical="top" wrapText="1"/>
    </xf>
    <xf numFmtId="0" fontId="26" fillId="0" borderId="30" xfId="1" applyFont="1" applyBorder="1" applyAlignment="1">
      <alignment horizontal="center" vertical="center"/>
    </xf>
    <xf numFmtId="165" fontId="27" fillId="0" borderId="0" xfId="1" applyNumberFormat="1" applyFont="1" applyBorder="1" applyAlignment="1">
      <alignment horizontal="center"/>
    </xf>
    <xf numFmtId="49" fontId="25" fillId="2" borderId="8" xfId="1" applyNumberFormat="1" applyFont="1" applyFill="1" applyBorder="1" applyAlignment="1">
      <alignment horizontal="center" vertical="center" wrapText="1"/>
    </xf>
    <xf numFmtId="49" fontId="25" fillId="2" borderId="16" xfId="1" applyNumberFormat="1" applyFont="1" applyFill="1" applyBorder="1" applyAlignment="1">
      <alignment horizontal="center" vertical="center" wrapText="1"/>
    </xf>
    <xf numFmtId="14" fontId="3" fillId="0" borderId="0" xfId="1" applyNumberFormat="1" applyFont="1" applyBorder="1" applyAlignment="1">
      <alignment vertical="center"/>
    </xf>
    <xf numFmtId="166" fontId="3" fillId="7" borderId="28" xfId="1" applyNumberFormat="1" applyFont="1" applyFill="1" applyBorder="1" applyAlignment="1">
      <alignment vertical="center"/>
    </xf>
    <xf numFmtId="2" fontId="3" fillId="7" borderId="0" xfId="1" applyNumberFormat="1" applyFont="1" applyFill="1" applyAlignment="1">
      <alignment vertical="center"/>
    </xf>
    <xf numFmtId="2" fontId="3" fillId="7" borderId="26" xfId="1" applyNumberFormat="1" applyFont="1" applyFill="1" applyBorder="1" applyAlignment="1">
      <alignment vertical="center"/>
    </xf>
    <xf numFmtId="166" fontId="3" fillId="7" borderId="28" xfId="0" applyNumberFormat="1" applyFont="1" applyFill="1" applyBorder="1" applyAlignment="1">
      <alignment vertical="center"/>
    </xf>
    <xf numFmtId="2" fontId="3" fillId="7" borderId="0" xfId="0" applyNumberFormat="1" applyFont="1" applyFill="1" applyAlignment="1">
      <alignment vertical="center"/>
    </xf>
    <xf numFmtId="165" fontId="3" fillId="0" borderId="0" xfId="1" applyNumberFormat="1" applyFont="1" applyBorder="1" applyAlignment="1">
      <alignment vertical="center"/>
    </xf>
    <xf numFmtId="4" fontId="3" fillId="0" borderId="32" xfId="1" applyNumberFormat="1" applyFont="1" applyBorder="1" applyAlignment="1">
      <alignment vertical="center"/>
    </xf>
    <xf numFmtId="165" fontId="20" fillId="0" borderId="0" xfId="1" applyNumberFormat="1" applyFont="1" applyBorder="1" applyAlignment="1">
      <alignment vertical="center"/>
    </xf>
    <xf numFmtId="165" fontId="20" fillId="0" borderId="0" xfId="1" applyNumberFormat="1" applyFont="1" applyBorder="1" applyAlignment="1">
      <alignment horizontal="center" vertical="center"/>
    </xf>
    <xf numFmtId="0" fontId="5" fillId="3" borderId="0" xfId="1" applyFont="1" applyFill="1" applyBorder="1" applyAlignment="1">
      <alignment vertical="center"/>
    </xf>
    <xf numFmtId="0" fontId="15" fillId="0" borderId="26" xfId="1" applyFont="1" applyBorder="1" applyAlignment="1">
      <alignment horizontal="center" vertical="center" wrapText="1"/>
    </xf>
    <xf numFmtId="0" fontId="16" fillId="0" borderId="26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horizontal="right" vertical="center" wrapText="1"/>
    </xf>
    <xf numFmtId="168" fontId="17" fillId="0" borderId="26" xfId="1" applyNumberFormat="1" applyFont="1" applyFill="1" applyBorder="1" applyAlignment="1">
      <alignment horizontal="right" vertical="center" wrapText="1"/>
    </xf>
    <xf numFmtId="4" fontId="15" fillId="0" borderId="26" xfId="1" applyNumberFormat="1" applyFont="1" applyBorder="1" applyAlignment="1">
      <alignment horizontal="right" vertical="center" wrapText="1"/>
    </xf>
    <xf numFmtId="166" fontId="15" fillId="0" borderId="26" xfId="1" applyNumberFormat="1" applyFont="1" applyBorder="1" applyAlignment="1">
      <alignment horizontal="right" vertical="center" wrapText="1"/>
    </xf>
    <xf numFmtId="170" fontId="15" fillId="0" borderId="26" xfId="1" applyNumberFormat="1" applyFont="1" applyBorder="1" applyAlignment="1">
      <alignment horizontal="right" vertical="center" wrapText="1"/>
    </xf>
    <xf numFmtId="0" fontId="16" fillId="0" borderId="38" xfId="1" applyFont="1" applyBorder="1" applyAlignment="1">
      <alignment vertical="center" wrapText="1"/>
    </xf>
    <xf numFmtId="4" fontId="16" fillId="0" borderId="38" xfId="1" applyNumberFormat="1" applyFont="1" applyBorder="1" applyAlignment="1">
      <alignment horizontal="right" vertical="center" wrapText="1"/>
    </xf>
    <xf numFmtId="0" fontId="15" fillId="0" borderId="26" xfId="1" applyFont="1" applyBorder="1" applyAlignment="1">
      <alignment horizontal="right" vertical="center" wrapText="1"/>
    </xf>
    <xf numFmtId="0" fontId="15" fillId="0" borderId="0" xfId="1" applyFont="1" applyAlignment="1">
      <alignment vertical="center"/>
    </xf>
    <xf numFmtId="0" fontId="16" fillId="0" borderId="38" xfId="1" applyFont="1" applyFill="1" applyBorder="1" applyAlignment="1">
      <alignment vertical="center" wrapText="1" shrinkToFit="1"/>
    </xf>
    <xf numFmtId="4" fontId="16" fillId="0" borderId="38" xfId="1" applyNumberFormat="1" applyFont="1" applyFill="1" applyBorder="1" applyAlignment="1">
      <alignment horizontal="right" vertical="center" wrapText="1"/>
    </xf>
    <xf numFmtId="4" fontId="3" fillId="0" borderId="26" xfId="1" applyNumberFormat="1" applyFont="1" applyBorder="1" applyAlignment="1">
      <alignment vertical="center"/>
    </xf>
    <xf numFmtId="4" fontId="3" fillId="0" borderId="31" xfId="1" applyNumberFormat="1" applyFont="1" applyBorder="1" applyAlignment="1">
      <alignment horizontal="center" vertical="center"/>
    </xf>
    <xf numFmtId="4" fontId="3" fillId="0" borderId="30" xfId="1" applyNumberFormat="1" applyFont="1" applyBorder="1" applyAlignment="1">
      <alignment vertical="center"/>
    </xf>
    <xf numFmtId="0" fontId="15" fillId="0" borderId="26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170" fontId="10" fillId="0" borderId="0" xfId="1" applyNumberFormat="1" applyFont="1" applyBorder="1" applyAlignment="1">
      <alignment vertical="center"/>
    </xf>
    <xf numFmtId="165" fontId="10" fillId="0" borderId="0" xfId="1" applyNumberFormat="1" applyFont="1" applyBorder="1" applyAlignment="1">
      <alignment vertical="center"/>
    </xf>
    <xf numFmtId="4" fontId="10" fillId="0" borderId="0" xfId="1" applyNumberFormat="1" applyFont="1" applyBorder="1" applyAlignment="1">
      <alignment vertical="center"/>
    </xf>
    <xf numFmtId="0" fontId="10" fillId="0" borderId="32" xfId="1" applyFont="1" applyBorder="1" applyAlignment="1">
      <alignment vertical="center"/>
    </xf>
    <xf numFmtId="166" fontId="15" fillId="0" borderId="26" xfId="1" applyNumberFormat="1" applyFont="1" applyBorder="1" applyAlignment="1">
      <alignment vertical="center"/>
    </xf>
    <xf numFmtId="170" fontId="15" fillId="0" borderId="26" xfId="1" applyNumberFormat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31" xfId="1" applyFont="1" applyBorder="1" applyAlignment="1">
      <alignment horizontal="right" vertical="center"/>
    </xf>
    <xf numFmtId="0" fontId="10" fillId="0" borderId="32" xfId="1" applyFont="1" applyBorder="1" applyAlignment="1">
      <alignment horizontal="right" vertical="center"/>
    </xf>
    <xf numFmtId="0" fontId="3" fillId="0" borderId="32" xfId="1" applyFont="1" applyBorder="1" applyAlignment="1">
      <alignment horizontal="right" vertical="center"/>
    </xf>
    <xf numFmtId="165" fontId="28" fillId="0" borderId="0" xfId="1" applyNumberFormat="1" applyFont="1" applyBorder="1" applyAlignment="1">
      <alignment vertical="center"/>
    </xf>
    <xf numFmtId="165" fontId="28" fillId="0" borderId="0" xfId="1" applyNumberFormat="1" applyFont="1" applyBorder="1" applyAlignment="1">
      <alignment horizontal="center" vertical="center"/>
    </xf>
    <xf numFmtId="4" fontId="3" fillId="0" borderId="32" xfId="1" applyNumberFormat="1" applyFont="1" applyBorder="1" applyAlignment="1">
      <alignment horizontal="right" vertical="center"/>
    </xf>
    <xf numFmtId="4" fontId="3" fillId="0" borderId="26" xfId="1" applyNumberFormat="1" applyFont="1" applyBorder="1" applyAlignment="1">
      <alignment horizontal="right" vertical="center"/>
    </xf>
    <xf numFmtId="166" fontId="17" fillId="0" borderId="26" xfId="1" applyNumberFormat="1" applyFont="1" applyFill="1" applyBorder="1" applyAlignment="1">
      <alignment vertical="center" wrapText="1"/>
    </xf>
    <xf numFmtId="167" fontId="17" fillId="0" borderId="26" xfId="1" applyNumberFormat="1" applyFont="1" applyFill="1" applyBorder="1" applyAlignment="1">
      <alignment vertical="center" wrapText="1"/>
    </xf>
    <xf numFmtId="168" fontId="17" fillId="0" borderId="26" xfId="1" applyNumberFormat="1" applyFont="1" applyFill="1" applyBorder="1" applyAlignment="1">
      <alignment vertical="center" wrapText="1"/>
    </xf>
    <xf numFmtId="4" fontId="15" fillId="0" borderId="26" xfId="1" applyNumberFormat="1" applyFont="1" applyFill="1" applyBorder="1" applyAlignment="1">
      <alignment vertical="center"/>
    </xf>
    <xf numFmtId="165" fontId="3" fillId="0" borderId="31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vertical="center"/>
    </xf>
    <xf numFmtId="0" fontId="3" fillId="0" borderId="30" xfId="1" applyFont="1" applyBorder="1" applyAlignment="1">
      <alignment horizontal="right" vertical="center"/>
    </xf>
    <xf numFmtId="174" fontId="28" fillId="0" borderId="0" xfId="1" applyNumberFormat="1" applyFont="1" applyBorder="1" applyAlignment="1">
      <alignment horizontal="center" vertical="center"/>
    </xf>
    <xf numFmtId="14" fontId="3" fillId="0" borderId="26" xfId="1" applyNumberFormat="1" applyFont="1" applyBorder="1" applyAlignment="1">
      <alignment horizontal="center" vertical="center"/>
    </xf>
    <xf numFmtId="2" fontId="3" fillId="0" borderId="0" xfId="1" applyNumberFormat="1" applyFont="1" applyBorder="1" applyAlignment="1">
      <alignment vertical="center"/>
    </xf>
    <xf numFmtId="2" fontId="3" fillId="0" borderId="0" xfId="1" applyNumberFormat="1" applyFont="1" applyBorder="1" applyAlignment="1">
      <alignment horizontal="center" vertical="center"/>
    </xf>
    <xf numFmtId="2" fontId="28" fillId="0" borderId="0" xfId="1" applyNumberFormat="1" applyFont="1" applyBorder="1" applyAlignment="1">
      <alignment horizontal="center" vertical="center"/>
    </xf>
    <xf numFmtId="2" fontId="5" fillId="2" borderId="0" xfId="1" applyNumberFormat="1" applyFont="1" applyFill="1" applyBorder="1" applyAlignment="1">
      <alignment vertical="center"/>
    </xf>
    <xf numFmtId="2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vertical="center"/>
    </xf>
    <xf numFmtId="171" fontId="3" fillId="0" borderId="0" xfId="0" applyNumberFormat="1" applyFont="1" applyAlignment="1">
      <alignment vertical="center"/>
    </xf>
    <xf numFmtId="170" fontId="3" fillId="0" borderId="0" xfId="0" applyNumberFormat="1" applyFont="1" applyAlignment="1">
      <alignment vertical="center"/>
    </xf>
    <xf numFmtId="17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/>
    </xf>
    <xf numFmtId="170" fontId="3" fillId="0" borderId="0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13" fillId="0" borderId="26" xfId="0" applyFont="1" applyFill="1" applyBorder="1" applyAlignment="1">
      <alignment horizontal="left" vertical="top" wrapText="1"/>
    </xf>
    <xf numFmtId="170" fontId="3" fillId="0" borderId="26" xfId="0" applyNumberFormat="1" applyFont="1" applyBorder="1" applyAlignment="1">
      <alignment vertical="center"/>
    </xf>
    <xf numFmtId="0" fontId="19" fillId="0" borderId="26" xfId="0" applyFont="1" applyBorder="1" applyAlignment="1">
      <alignment horizontal="center" vertical="center"/>
    </xf>
    <xf numFmtId="0" fontId="22" fillId="0" borderId="26" xfId="0" applyFont="1" applyFill="1" applyBorder="1" applyAlignment="1">
      <alignment horizontal="left" vertical="top" wrapText="1"/>
    </xf>
    <xf numFmtId="166" fontId="23" fillId="0" borderId="26" xfId="0" applyNumberFormat="1" applyFont="1" applyFill="1" applyBorder="1" applyAlignment="1">
      <alignment horizontal="left" vertical="top" wrapText="1"/>
    </xf>
    <xf numFmtId="167" fontId="23" fillId="0" borderId="26" xfId="0" applyNumberFormat="1" applyFont="1" applyFill="1" applyBorder="1" applyAlignment="1">
      <alignment horizontal="left" vertical="top" wrapText="1"/>
    </xf>
    <xf numFmtId="168" fontId="23" fillId="0" borderId="26" xfId="0" applyNumberFormat="1" applyFont="1" applyFill="1" applyBorder="1" applyAlignment="1">
      <alignment horizontal="left" vertical="top" wrapText="1"/>
    </xf>
    <xf numFmtId="166" fontId="19" fillId="0" borderId="26" xfId="0" applyNumberFormat="1" applyFont="1" applyFill="1" applyBorder="1" applyAlignment="1">
      <alignment vertical="center"/>
    </xf>
    <xf numFmtId="166" fontId="19" fillId="0" borderId="26" xfId="0" applyNumberFormat="1" applyFont="1" applyBorder="1" applyAlignment="1">
      <alignment vertical="center"/>
    </xf>
    <xf numFmtId="170" fontId="19" fillId="0" borderId="26" xfId="0" applyNumberFormat="1" applyFont="1" applyBorder="1" applyAlignment="1">
      <alignment vertical="center"/>
    </xf>
    <xf numFmtId="0" fontId="0" fillId="0" borderId="26" xfId="0" applyFill="1" applyBorder="1" applyAlignment="1">
      <alignment horizontal="left" vertical="top" wrapText="1"/>
    </xf>
    <xf numFmtId="170" fontId="3" fillId="0" borderId="1" xfId="0" applyNumberFormat="1" applyFont="1" applyBorder="1" applyAlignment="1">
      <alignment horizontal="center" vertical="center"/>
    </xf>
    <xf numFmtId="170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3" fillId="7" borderId="48" xfId="0" applyFont="1" applyFill="1" applyBorder="1" applyAlignment="1">
      <alignment vertical="center"/>
    </xf>
    <xf numFmtId="166" fontId="3" fillId="0" borderId="49" xfId="0" applyNumberFormat="1" applyFont="1" applyBorder="1" applyAlignment="1">
      <alignment vertical="center"/>
    </xf>
    <xf numFmtId="4" fontId="3" fillId="0" borderId="50" xfId="0" applyNumberFormat="1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166" fontId="3" fillId="0" borderId="48" xfId="0" applyNumberFormat="1" applyFont="1" applyBorder="1" applyAlignment="1">
      <alignment vertical="center"/>
    </xf>
    <xf numFmtId="166" fontId="3" fillId="7" borderId="48" xfId="0" applyNumberFormat="1" applyFont="1" applyFill="1" applyBorder="1" applyAlignment="1">
      <alignment vertical="center"/>
    </xf>
    <xf numFmtId="43" fontId="3" fillId="0" borderId="26" xfId="3" applyFont="1" applyBorder="1" applyAlignment="1">
      <alignment vertical="center"/>
    </xf>
    <xf numFmtId="166" fontId="14" fillId="0" borderId="26" xfId="0" applyNumberFormat="1" applyFont="1" applyFill="1" applyBorder="1" applyAlignment="1">
      <alignment horizontal="left" vertical="top" wrapText="1"/>
    </xf>
    <xf numFmtId="168" fontId="14" fillId="0" borderId="26" xfId="0" applyNumberFormat="1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167" fontId="14" fillId="0" borderId="26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vertical="center"/>
    </xf>
    <xf numFmtId="170" fontId="3" fillId="0" borderId="26" xfId="0" applyNumberFormat="1" applyFont="1" applyFill="1" applyBorder="1" applyAlignment="1">
      <alignment vertical="center"/>
    </xf>
    <xf numFmtId="0" fontId="3" fillId="0" borderId="32" xfId="0" applyFont="1" applyBorder="1" applyAlignment="1">
      <alignment vertical="center"/>
    </xf>
    <xf numFmtId="14" fontId="3" fillId="0" borderId="0" xfId="0" applyNumberFormat="1" applyFont="1" applyBorder="1" applyAlignment="1">
      <alignment horizontal="center" vertical="center"/>
    </xf>
    <xf numFmtId="49" fontId="25" fillId="3" borderId="0" xfId="0" applyNumberFormat="1" applyFont="1" applyFill="1" applyBorder="1" applyAlignment="1">
      <alignment vertical="center" wrapText="1"/>
    </xf>
    <xf numFmtId="165" fontId="30" fillId="0" borderId="0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170" fontId="3" fillId="0" borderId="0" xfId="0" applyNumberFormat="1" applyFont="1" applyFill="1" applyAlignment="1">
      <alignment vertical="center"/>
    </xf>
    <xf numFmtId="165" fontId="3" fillId="0" borderId="32" xfId="0" applyNumberFormat="1" applyFont="1" applyBorder="1" applyAlignment="1">
      <alignment horizontal="center" vertical="center"/>
    </xf>
    <xf numFmtId="8" fontId="3" fillId="0" borderId="26" xfId="0" applyNumberFormat="1" applyFont="1" applyBorder="1" applyAlignment="1">
      <alignment vertical="center"/>
    </xf>
    <xf numFmtId="8" fontId="3" fillId="0" borderId="28" xfId="0" applyNumberFormat="1" applyFont="1" applyBorder="1" applyAlignment="1">
      <alignment vertical="center"/>
    </xf>
    <xf numFmtId="165" fontId="3" fillId="0" borderId="31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1" fillId="0" borderId="0" xfId="0" applyFont="1" applyAlignment="1"/>
    <xf numFmtId="0" fontId="32" fillId="0" borderId="0" xfId="0" applyFont="1"/>
    <xf numFmtId="0" fontId="31" fillId="0" borderId="0" xfId="0" applyFont="1" applyAlignment="1">
      <alignment vertical="top"/>
    </xf>
    <xf numFmtId="0" fontId="31" fillId="0" borderId="0" xfId="0" applyFont="1" applyBorder="1" applyAlignment="1"/>
    <xf numFmtId="0" fontId="33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Alignment="1">
      <alignment horizontal="center"/>
    </xf>
    <xf numFmtId="0" fontId="32" fillId="0" borderId="26" xfId="0" applyFont="1" applyBorder="1" applyAlignment="1">
      <alignment horizontal="center" vertical="center"/>
    </xf>
    <xf numFmtId="0" fontId="32" fillId="0" borderId="26" xfId="0" applyFont="1" applyBorder="1" applyAlignment="1">
      <alignment horizontal="left" vertical="center"/>
    </xf>
    <xf numFmtId="0" fontId="32" fillId="0" borderId="26" xfId="0" applyFont="1" applyBorder="1" applyAlignment="1">
      <alignment horizontal="center" vertical="center" wrapText="1"/>
    </xf>
    <xf numFmtId="0" fontId="0" fillId="0" borderId="26" xfId="0" applyBorder="1"/>
    <xf numFmtId="0" fontId="9" fillId="0" borderId="26" xfId="0" applyFont="1" applyBorder="1" applyAlignment="1">
      <alignment horizontal="left" vertical="center"/>
    </xf>
    <xf numFmtId="0" fontId="15" fillId="0" borderId="26" xfId="0" applyFont="1" applyFill="1" applyBorder="1"/>
    <xf numFmtId="4" fontId="35" fillId="0" borderId="26" xfId="0" applyNumberFormat="1" applyFont="1" applyFill="1" applyBorder="1"/>
    <xf numFmtId="0" fontId="34" fillId="0" borderId="0" xfId="0" applyFont="1" applyFill="1" applyAlignment="1">
      <alignment horizontal="center"/>
    </xf>
    <xf numFmtId="0" fontId="34" fillId="0" borderId="0" xfId="0" applyFont="1" applyFill="1"/>
    <xf numFmtId="0" fontId="35" fillId="0" borderId="0" xfId="0" applyFont="1" applyFill="1" applyAlignment="1">
      <alignment horizontal="center"/>
    </xf>
    <xf numFmtId="4" fontId="32" fillId="0" borderId="26" xfId="0" applyNumberFormat="1" applyFont="1" applyFill="1" applyBorder="1"/>
    <xf numFmtId="176" fontId="32" fillId="0" borderId="26" xfId="0" applyNumberFormat="1" applyFont="1" applyFill="1" applyBorder="1"/>
    <xf numFmtId="4" fontId="32" fillId="0" borderId="26" xfId="0" applyNumberFormat="1" applyFont="1" applyBorder="1"/>
    <xf numFmtId="0" fontId="0" fillId="0" borderId="0" xfId="0" applyBorder="1"/>
    <xf numFmtId="177" fontId="3" fillId="0" borderId="26" xfId="0" applyNumberFormat="1" applyFont="1" applyBorder="1" applyAlignment="1">
      <alignment vertical="center"/>
    </xf>
    <xf numFmtId="0" fontId="16" fillId="8" borderId="26" xfId="1" applyFont="1" applyFill="1" applyBorder="1" applyAlignment="1">
      <alignment horizontal="left" vertical="top" wrapText="1"/>
    </xf>
    <xf numFmtId="166" fontId="36" fillId="0" borderId="26" xfId="1" applyNumberFormat="1" applyFont="1" applyBorder="1" applyAlignment="1">
      <alignment vertical="center"/>
    </xf>
    <xf numFmtId="4" fontId="37" fillId="0" borderId="26" xfId="1" applyNumberFormat="1" applyFont="1" applyFill="1" applyBorder="1" applyAlignment="1">
      <alignment vertical="center" wrapText="1"/>
    </xf>
    <xf numFmtId="166" fontId="36" fillId="0" borderId="26" xfId="1" applyNumberFormat="1" applyFont="1" applyFill="1" applyBorder="1" applyAlignment="1">
      <alignment horizontal="left" vertical="top" wrapText="1"/>
    </xf>
    <xf numFmtId="0" fontId="36" fillId="0" borderId="26" xfId="1" applyFont="1" applyFill="1" applyBorder="1" applyAlignment="1">
      <alignment horizontal="left" vertical="top" wrapText="1"/>
    </xf>
    <xf numFmtId="0" fontId="36" fillId="0" borderId="26" xfId="1" applyFont="1" applyFill="1" applyBorder="1" applyAlignment="1">
      <alignment horizontal="left" vertical="center" wrapText="1"/>
    </xf>
    <xf numFmtId="4" fontId="36" fillId="0" borderId="26" xfId="1" applyNumberFormat="1" applyFont="1" applyFill="1" applyBorder="1" applyAlignment="1">
      <alignment horizontal="left" vertical="center"/>
    </xf>
    <xf numFmtId="166" fontId="19" fillId="0" borderId="26" xfId="1" applyNumberFormat="1" applyFont="1" applyFill="1" applyBorder="1" applyAlignment="1">
      <alignment horizontal="left" vertical="top" wrapText="1"/>
    </xf>
    <xf numFmtId="2" fontId="39" fillId="0" borderId="26" xfId="0" applyNumberFormat="1" applyFont="1" applyBorder="1" applyAlignment="1">
      <alignment vertical="center"/>
    </xf>
    <xf numFmtId="166" fontId="36" fillId="0" borderId="26" xfId="1" applyNumberFormat="1" applyFont="1" applyBorder="1" applyAlignment="1">
      <alignment horizontal="right" vertical="center"/>
    </xf>
    <xf numFmtId="166" fontId="38" fillId="0" borderId="26" xfId="0" applyNumberFormat="1" applyFont="1" applyBorder="1" applyAlignment="1">
      <alignment vertical="center"/>
    </xf>
    <xf numFmtId="4" fontId="35" fillId="0" borderId="27" xfId="0" applyNumberFormat="1" applyFont="1" applyFill="1" applyBorder="1"/>
    <xf numFmtId="166" fontId="3" fillId="0" borderId="0" xfId="1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" fontId="5" fillId="0" borderId="31" xfId="0" applyNumberFormat="1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9" fontId="25" fillId="2" borderId="22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66" fontId="16" fillId="0" borderId="26" xfId="1" applyNumberFormat="1" applyFont="1" applyBorder="1" applyAlignment="1">
      <alignment horizontal="right" vertical="center" wrapText="1"/>
    </xf>
    <xf numFmtId="0" fontId="32" fillId="0" borderId="0" xfId="0" applyFont="1" applyBorder="1" applyAlignment="1"/>
    <xf numFmtId="0" fontId="0" fillId="0" borderId="0" xfId="0" applyBorder="1" applyAlignment="1"/>
    <xf numFmtId="164" fontId="3" fillId="0" borderId="0" xfId="0" applyNumberFormat="1" applyFont="1" applyBorder="1" applyAlignment="1">
      <alignment horizontal="right"/>
    </xf>
    <xf numFmtId="165" fontId="19" fillId="0" borderId="0" xfId="1" applyNumberFormat="1" applyFont="1" applyBorder="1" applyAlignment="1">
      <alignment vertical="center"/>
    </xf>
    <xf numFmtId="165" fontId="19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0" fillId="0" borderId="0" xfId="0" applyNumberFormat="1" applyFont="1" applyBorder="1" applyAlignment="1">
      <alignment vertical="center"/>
    </xf>
    <xf numFmtId="165" fontId="3" fillId="0" borderId="0" xfId="0" applyNumberFormat="1" applyFont="1" applyBorder="1" applyAlignment="1"/>
    <xf numFmtId="49" fontId="19" fillId="0" borderId="0" xfId="1" applyNumberFormat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165" fontId="19" fillId="0" borderId="0" xfId="1" applyNumberFormat="1" applyFont="1" applyBorder="1" applyAlignment="1"/>
    <xf numFmtId="44" fontId="38" fillId="0" borderId="26" xfId="4" applyFont="1" applyFill="1" applyBorder="1" applyAlignment="1">
      <alignment horizontal="left" vertical="top" wrapText="1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6" fontId="3" fillId="0" borderId="0" xfId="1" applyNumberFormat="1" applyFont="1" applyBorder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5" fillId="0" borderId="3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166" fontId="3" fillId="7" borderId="0" xfId="0" applyNumberFormat="1" applyFont="1" applyFill="1" applyBorder="1" applyAlignment="1">
      <alignment vertical="center"/>
    </xf>
    <xf numFmtId="179" fontId="15" fillId="0" borderId="26" xfId="0" applyNumberFormat="1" applyFont="1" applyFill="1" applyBorder="1"/>
    <xf numFmtId="0" fontId="3" fillId="0" borderId="0" xfId="1" applyFont="1" applyBorder="1" applyAlignment="1">
      <alignment horizontal="center" vertical="center"/>
    </xf>
    <xf numFmtId="49" fontId="25" fillId="2" borderId="6" xfId="1" applyNumberFormat="1" applyFont="1" applyFill="1" applyBorder="1" applyAlignment="1">
      <alignment horizontal="center" vertical="center" wrapText="1"/>
    </xf>
    <xf numFmtId="49" fontId="25" fillId="2" borderId="15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49" fontId="25" fillId="2" borderId="21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4" fontId="3" fillId="0" borderId="25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25" xfId="1" applyNumberFormat="1" applyFont="1" applyBorder="1" applyAlignment="1">
      <alignment vertical="center"/>
    </xf>
    <xf numFmtId="4" fontId="5" fillId="0" borderId="0" xfId="1" applyNumberFormat="1" applyFont="1" applyFill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0" fontId="0" fillId="0" borderId="27" xfId="0" applyBorder="1"/>
    <xf numFmtId="0" fontId="32" fillId="0" borderId="27" xfId="0" applyFont="1" applyBorder="1" applyAlignment="1">
      <alignment horizontal="center" vertical="center" wrapText="1"/>
    </xf>
    <xf numFmtId="166" fontId="3" fillId="7" borderId="34" xfId="1" applyNumberFormat="1" applyFont="1" applyFill="1" applyBorder="1" applyAlignment="1">
      <alignment vertical="center"/>
    </xf>
    <xf numFmtId="165" fontId="3" fillId="0" borderId="39" xfId="1" applyNumberFormat="1" applyFont="1" applyBorder="1" applyAlignment="1">
      <alignment vertical="center"/>
    </xf>
    <xf numFmtId="165" fontId="3" fillId="0" borderId="44" xfId="1" applyNumberFormat="1" applyFont="1" applyBorder="1" applyAlignment="1">
      <alignment vertical="center"/>
    </xf>
    <xf numFmtId="14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49" fontId="21" fillId="2" borderId="6" xfId="1" applyNumberFormat="1" applyFont="1" applyFill="1" applyBorder="1" applyAlignment="1">
      <alignment horizontal="center" vertical="center" wrapText="1"/>
    </xf>
    <xf numFmtId="49" fontId="21" fillId="2" borderId="15" xfId="1" applyNumberFormat="1" applyFont="1" applyFill="1" applyBorder="1" applyAlignment="1">
      <alignment horizontal="center" vertical="center" wrapText="1"/>
    </xf>
    <xf numFmtId="49" fontId="21" fillId="2" borderId="21" xfId="1" applyNumberFormat="1" applyFont="1" applyFill="1" applyBorder="1" applyAlignment="1">
      <alignment horizontal="center" vertical="center" wrapText="1"/>
    </xf>
    <xf numFmtId="0" fontId="41" fillId="0" borderId="0" xfId="0" applyFont="1" applyBorder="1"/>
    <xf numFmtId="4" fontId="42" fillId="0" borderId="0" xfId="0" applyNumberFormat="1" applyFont="1" applyFill="1" applyBorder="1"/>
    <xf numFmtId="0" fontId="3" fillId="0" borderId="0" xfId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0" fontId="26" fillId="0" borderId="0" xfId="1" applyFont="1" applyBorder="1" applyAlignment="1">
      <alignment horizontal="center" vertical="center"/>
    </xf>
    <xf numFmtId="165" fontId="15" fillId="0" borderId="1" xfId="1" applyNumberFormat="1" applyFont="1" applyBorder="1" applyAlignment="1">
      <alignment vertical="center"/>
    </xf>
    <xf numFmtId="166" fontId="15" fillId="7" borderId="26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49" fontId="25" fillId="2" borderId="34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4" fontId="32" fillId="0" borderId="0" xfId="0" applyNumberFormat="1" applyFont="1" applyFill="1" applyBorder="1"/>
    <xf numFmtId="49" fontId="5" fillId="0" borderId="27" xfId="0" applyNumberFormat="1" applyFont="1" applyFill="1" applyBorder="1" applyAlignment="1">
      <alignment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165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6" fillId="0" borderId="3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Border="1" applyAlignment="1">
      <alignment vertical="center"/>
    </xf>
    <xf numFmtId="166" fontId="3" fillId="5" borderId="28" xfId="0" applyNumberFormat="1" applyFont="1" applyFill="1" applyBorder="1" applyAlignment="1">
      <alignment vertical="center"/>
    </xf>
    <xf numFmtId="166" fontId="3" fillId="0" borderId="27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6" fontId="3" fillId="0" borderId="35" xfId="0" applyNumberFormat="1" applyFont="1" applyFill="1" applyBorder="1" applyAlignment="1">
      <alignment vertical="center"/>
    </xf>
    <xf numFmtId="0" fontId="31" fillId="5" borderId="0" xfId="0" applyFont="1" applyFill="1" applyAlignment="1"/>
    <xf numFmtId="0" fontId="31" fillId="5" borderId="0" xfId="0" applyFont="1" applyFill="1" applyAlignment="1">
      <alignment vertical="top"/>
    </xf>
    <xf numFmtId="0" fontId="31" fillId="5" borderId="0" xfId="0" applyFont="1" applyFill="1" applyBorder="1" applyAlignment="1"/>
    <xf numFmtId="0" fontId="1" fillId="0" borderId="6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9" fillId="0" borderId="26" xfId="0" applyFont="1" applyFill="1" applyBorder="1" applyAlignment="1">
      <alignment horizontal="center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1" fillId="0" borderId="0" xfId="0" applyFont="1" applyFill="1" applyBorder="1" applyAlignment="1"/>
    <xf numFmtId="0" fontId="3" fillId="7" borderId="28" xfId="0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horizontal="center" vertical="center"/>
    </xf>
    <xf numFmtId="170" fontId="3" fillId="0" borderId="0" xfId="1" applyNumberFormat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166" fontId="18" fillId="0" borderId="0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right" vertical="center"/>
    </xf>
    <xf numFmtId="166" fontId="18" fillId="0" borderId="0" xfId="1" applyNumberFormat="1" applyFont="1" applyBorder="1" applyAlignment="1">
      <alignment horizontal="right" vertical="center"/>
    </xf>
    <xf numFmtId="165" fontId="3" fillId="0" borderId="0" xfId="1" applyNumberFormat="1" applyFont="1" applyBorder="1" applyAlignment="1">
      <alignment horizontal="right" vertical="center"/>
    </xf>
    <xf numFmtId="165" fontId="20" fillId="0" borderId="0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horizontal="center" vertical="center"/>
    </xf>
    <xf numFmtId="4" fontId="18" fillId="0" borderId="0" xfId="1" applyNumberFormat="1" applyFont="1" applyFill="1" applyBorder="1" applyAlignment="1">
      <alignment horizontal="right" vertical="center" wrapText="1"/>
    </xf>
    <xf numFmtId="4" fontId="3" fillId="0" borderId="0" xfId="1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horizontal="right" vertical="center"/>
    </xf>
    <xf numFmtId="4" fontId="10" fillId="0" borderId="0" xfId="1" applyNumberFormat="1" applyFont="1" applyFill="1" applyBorder="1" applyAlignment="1">
      <alignment vertical="center"/>
    </xf>
    <xf numFmtId="14" fontId="3" fillId="0" borderId="0" xfId="1" applyNumberFormat="1" applyFont="1" applyFill="1" applyBorder="1" applyAlignment="1">
      <alignment vertical="center"/>
    </xf>
    <xf numFmtId="4" fontId="18" fillId="0" borderId="0" xfId="1" applyNumberFormat="1" applyFont="1" applyFill="1" applyBorder="1" applyAlignment="1">
      <alignment vertical="center"/>
    </xf>
    <xf numFmtId="4" fontId="26" fillId="0" borderId="0" xfId="1" applyNumberFormat="1" applyFont="1" applyFill="1" applyBorder="1" applyAlignment="1">
      <alignment horizontal="right" vertical="center"/>
    </xf>
    <xf numFmtId="4" fontId="3" fillId="0" borderId="2" xfId="1" applyNumberFormat="1" applyFont="1" applyBorder="1" applyAlignment="1">
      <alignment horizontal="center" vertical="center"/>
    </xf>
    <xf numFmtId="165" fontId="18" fillId="0" borderId="0" xfId="1" applyNumberFormat="1" applyFont="1" applyBorder="1" applyAlignment="1">
      <alignment vertical="center"/>
    </xf>
    <xf numFmtId="49" fontId="5" fillId="0" borderId="32" xfId="0" applyNumberFormat="1" applyFont="1" applyFill="1" applyBorder="1" applyAlignment="1">
      <alignment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/>
    </xf>
    <xf numFmtId="49" fontId="5" fillId="2" borderId="21" xfId="1" applyNumberFormat="1" applyFont="1" applyFill="1" applyBorder="1" applyAlignment="1">
      <alignment horizontal="center" vertical="center" wrapText="1"/>
    </xf>
    <xf numFmtId="0" fontId="0" fillId="0" borderId="0" xfId="0"/>
    <xf numFmtId="0" fontId="12" fillId="0" borderId="35" xfId="1" applyFont="1" applyFill="1" applyBorder="1" applyAlignment="1">
      <alignment vertical="center" wrapText="1"/>
    </xf>
    <xf numFmtId="0" fontId="12" fillId="0" borderId="27" xfId="1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49" fontId="5" fillId="2" borderId="21" xfId="1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5" borderId="0" xfId="0" applyFill="1"/>
    <xf numFmtId="165" fontId="3" fillId="0" borderId="0" xfId="0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0" fillId="0" borderId="0" xfId="0"/>
    <xf numFmtId="170" fontId="3" fillId="0" borderId="0" xfId="0" applyNumberFormat="1" applyFont="1" applyBorder="1" applyAlignment="1">
      <alignment horizontal="center" vertical="center"/>
    </xf>
    <xf numFmtId="0" fontId="31" fillId="0" borderId="0" xfId="0" applyFont="1" applyFill="1" applyBorder="1" applyAlignment="1">
      <alignment vertical="top"/>
    </xf>
    <xf numFmtId="0" fontId="31" fillId="5" borderId="0" xfId="0" applyFont="1" applyFill="1" applyBorder="1" applyAlignment="1">
      <alignment vertical="top"/>
    </xf>
    <xf numFmtId="0" fontId="31" fillId="0" borderId="0" xfId="0" applyFont="1" applyBorder="1" applyAlignment="1">
      <alignment vertical="top"/>
    </xf>
    <xf numFmtId="0" fontId="29" fillId="0" borderId="0" xfId="0" applyFont="1" applyFill="1" applyBorder="1" applyAlignment="1"/>
    <xf numFmtId="0" fontId="29" fillId="5" borderId="0" xfId="0" applyFont="1" applyFill="1" applyBorder="1" applyAlignment="1"/>
    <xf numFmtId="0" fontId="6" fillId="0" borderId="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2" fillId="0" borderId="0" xfId="0" applyFont="1" applyBorder="1"/>
    <xf numFmtId="166" fontId="3" fillId="0" borderId="0" xfId="0" applyNumberFormat="1" applyFont="1" applyFill="1" applyBorder="1" applyAlignment="1">
      <alignment vertical="center"/>
    </xf>
    <xf numFmtId="4" fontId="34" fillId="0" borderId="0" xfId="0" applyNumberFormat="1" applyFont="1" applyFill="1" applyBorder="1"/>
    <xf numFmtId="176" fontId="34" fillId="0" borderId="0" xfId="0" applyNumberFormat="1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4" fontId="35" fillId="0" borderId="0" xfId="0" applyNumberFormat="1" applyFont="1" applyFill="1" applyBorder="1"/>
    <xf numFmtId="4" fontId="32" fillId="0" borderId="0" xfId="0" applyNumberFormat="1" applyFont="1" applyBorder="1"/>
    <xf numFmtId="4" fontId="0" fillId="0" borderId="0" xfId="0" applyNumberFormat="1" applyBorder="1"/>
    <xf numFmtId="0" fontId="32" fillId="0" borderId="0" xfId="0" applyFont="1" applyBorder="1" applyAlignment="1">
      <alignment horizontal="center"/>
    </xf>
    <xf numFmtId="0" fontId="29" fillId="5" borderId="72" xfId="0" applyFont="1" applyFill="1" applyBorder="1" applyAlignment="1"/>
    <xf numFmtId="0" fontId="29" fillId="5" borderId="0" xfId="0" applyFont="1" applyFill="1" applyBorder="1" applyAlignment="1">
      <alignment horizontal="center"/>
    </xf>
    <xf numFmtId="0" fontId="0" fillId="0" borderId="73" xfId="0" applyBorder="1"/>
    <xf numFmtId="0" fontId="0" fillId="0" borderId="61" xfId="0" applyBorder="1"/>
    <xf numFmtId="0" fontId="0" fillId="0" borderId="74" xfId="0" applyBorder="1"/>
    <xf numFmtId="0" fontId="6" fillId="0" borderId="75" xfId="0" applyFont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/>
    </xf>
    <xf numFmtId="0" fontId="0" fillId="0" borderId="77" xfId="0" applyBorder="1"/>
    <xf numFmtId="0" fontId="0" fillId="0" borderId="76" xfId="0" applyBorder="1"/>
    <xf numFmtId="0" fontId="34" fillId="0" borderId="75" xfId="0" applyFont="1" applyFill="1" applyBorder="1"/>
    <xf numFmtId="166" fontId="3" fillId="0" borderId="76" xfId="1" applyNumberFormat="1" applyFont="1" applyBorder="1" applyAlignment="1">
      <alignment vertical="center"/>
    </xf>
    <xf numFmtId="0" fontId="32" fillId="0" borderId="67" xfId="0" applyFont="1" applyBorder="1"/>
    <xf numFmtId="4" fontId="35" fillId="0" borderId="77" xfId="0" applyNumberFormat="1" applyFont="1" applyFill="1" applyBorder="1"/>
    <xf numFmtId="0" fontId="0" fillId="0" borderId="67" xfId="0" applyBorder="1"/>
    <xf numFmtId="176" fontId="0" fillId="0" borderId="0" xfId="0" applyNumberFormat="1" applyBorder="1"/>
    <xf numFmtId="0" fontId="0" fillId="0" borderId="78" xfId="0" applyBorder="1"/>
    <xf numFmtId="0" fontId="0" fillId="0" borderId="68" xfId="0" applyBorder="1"/>
    <xf numFmtId="0" fontId="0" fillId="0" borderId="79" xfId="0" applyBorder="1"/>
    <xf numFmtId="0" fontId="0" fillId="0" borderId="80" xfId="0" applyBorder="1"/>
    <xf numFmtId="49" fontId="5" fillId="0" borderId="1" xfId="0" applyNumberFormat="1" applyFont="1" applyFill="1" applyBorder="1" applyAlignment="1">
      <alignment horizontal="center" vertical="center" wrapText="1"/>
    </xf>
    <xf numFmtId="0" fontId="12" fillId="0" borderId="32" xfId="1" applyFont="1" applyFill="1" applyBorder="1" applyAlignment="1">
      <alignment vertical="center" wrapText="1"/>
    </xf>
    <xf numFmtId="0" fontId="3" fillId="0" borderId="69" xfId="1" applyFont="1" applyBorder="1" applyAlignment="1">
      <alignment vertical="center"/>
    </xf>
    <xf numFmtId="166" fontId="15" fillId="0" borderId="69" xfId="1" applyNumberFormat="1" applyFont="1" applyBorder="1" applyAlignment="1">
      <alignment vertical="center"/>
    </xf>
    <xf numFmtId="166" fontId="3" fillId="0" borderId="69" xfId="1" applyNumberFormat="1" applyFont="1" applyBorder="1" applyAlignment="1">
      <alignment vertical="center"/>
    </xf>
    <xf numFmtId="166" fontId="15" fillId="7" borderId="33" xfId="1" applyNumberFormat="1" applyFont="1" applyFill="1" applyBorder="1" applyAlignment="1">
      <alignment vertical="center"/>
    </xf>
    <xf numFmtId="165" fontId="18" fillId="0" borderId="0" xfId="1" applyNumberFormat="1" applyFont="1" applyFill="1" applyBorder="1" applyAlignment="1">
      <alignment vertical="center"/>
    </xf>
    <xf numFmtId="4" fontId="37" fillId="0" borderId="0" xfId="1" applyNumberFormat="1" applyFont="1" applyFill="1" applyBorder="1" applyAlignment="1">
      <alignment vertical="center" wrapText="1"/>
    </xf>
    <xf numFmtId="0" fontId="3" fillId="0" borderId="0" xfId="1" applyFont="1" applyFill="1" applyAlignment="1">
      <alignment horizontal="center" vertical="center"/>
    </xf>
    <xf numFmtId="4" fontId="5" fillId="0" borderId="31" xfId="1" applyNumberFormat="1" applyFont="1" applyFill="1" applyBorder="1" applyAlignment="1">
      <alignment horizontal="center" vertical="center" wrapText="1"/>
    </xf>
    <xf numFmtId="4" fontId="5" fillId="0" borderId="32" xfId="1" applyNumberFormat="1" applyFont="1" applyFill="1" applyBorder="1" applyAlignment="1">
      <alignment horizontal="center" vertical="center" wrapText="1"/>
    </xf>
    <xf numFmtId="4" fontId="5" fillId="0" borderId="30" xfId="1" applyNumberFormat="1" applyFont="1" applyFill="1" applyBorder="1" applyAlignment="1">
      <alignment horizontal="center" vertical="center" wrapText="1"/>
    </xf>
    <xf numFmtId="166" fontId="36" fillId="0" borderId="0" xfId="1" applyNumberFormat="1" applyFont="1" applyFill="1" applyBorder="1" applyAlignment="1">
      <alignment vertical="center"/>
    </xf>
    <xf numFmtId="165" fontId="3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vertical="center"/>
    </xf>
    <xf numFmtId="4" fontId="3" fillId="0" borderId="0" xfId="1" applyNumberFormat="1" applyFont="1" applyFill="1" applyAlignment="1">
      <alignment vertical="center"/>
    </xf>
    <xf numFmtId="165" fontId="10" fillId="0" borderId="1" xfId="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5" fillId="2" borderId="34" xfId="0" applyNumberFormat="1" applyFont="1" applyFill="1" applyBorder="1" applyAlignment="1">
      <alignment horizontal="center" vertical="center" wrapText="1"/>
    </xf>
    <xf numFmtId="4" fontId="0" fillId="0" borderId="35" xfId="0" applyNumberFormat="1" applyBorder="1"/>
    <xf numFmtId="4" fontId="0" fillId="0" borderId="27" xfId="0" applyNumberFormat="1" applyBorder="1"/>
    <xf numFmtId="4" fontId="3" fillId="0" borderId="32" xfId="1" applyNumberFormat="1" applyFont="1" applyBorder="1" applyAlignment="1">
      <alignment horizontal="center" vertical="center"/>
    </xf>
    <xf numFmtId="4" fontId="3" fillId="0" borderId="28" xfId="1" applyNumberFormat="1" applyFont="1" applyBorder="1" applyAlignment="1">
      <alignment vertical="center"/>
    </xf>
    <xf numFmtId="166" fontId="3" fillId="0" borderId="28" xfId="1" applyNumberFormat="1" applyFont="1" applyFill="1" applyBorder="1" applyAlignment="1">
      <alignment vertical="center"/>
    </xf>
    <xf numFmtId="166" fontId="3" fillId="0" borderId="34" xfId="1" applyNumberFormat="1" applyFont="1" applyFill="1" applyBorder="1" applyAlignment="1">
      <alignment vertical="center"/>
    </xf>
    <xf numFmtId="166" fontId="15" fillId="0" borderId="33" xfId="1" applyNumberFormat="1" applyFont="1" applyFill="1" applyBorder="1" applyAlignment="1">
      <alignment vertical="center"/>
    </xf>
    <xf numFmtId="166" fontId="36" fillId="7" borderId="26" xfId="1" applyNumberFormat="1" applyFont="1" applyFill="1" applyBorder="1" applyAlignment="1">
      <alignment vertical="center"/>
    </xf>
    <xf numFmtId="166" fontId="3" fillId="0" borderId="28" xfId="0" applyNumberFormat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166" fontId="3" fillId="0" borderId="50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5" fillId="2" borderId="34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14" fontId="3" fillId="0" borderId="0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0" fontId="0" fillId="0" borderId="0" xfId="0"/>
    <xf numFmtId="166" fontId="3" fillId="0" borderId="29" xfId="0" applyNumberFormat="1" applyFont="1" applyFill="1" applyBorder="1" applyAlignment="1">
      <alignment vertical="center"/>
    </xf>
    <xf numFmtId="166" fontId="3" fillId="0" borderId="30" xfId="0" applyNumberFormat="1" applyFont="1" applyFill="1" applyBorder="1" applyAlignment="1">
      <alignment vertical="center"/>
    </xf>
    <xf numFmtId="166" fontId="3" fillId="0" borderId="30" xfId="0" applyNumberFormat="1" applyFont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5" borderId="0" xfId="0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  <xf numFmtId="4" fontId="5" fillId="2" borderId="31" xfId="0" applyNumberFormat="1" applyFont="1" applyFill="1" applyBorder="1" applyAlignment="1">
      <alignment horizontal="center" vertical="center" wrapText="1"/>
    </xf>
    <xf numFmtId="4" fontId="5" fillId="2" borderId="32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8" fontId="3" fillId="0" borderId="0" xfId="0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/>
    <xf numFmtId="166" fontId="3" fillId="7" borderId="5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1" applyNumberFormat="1" applyFont="1" applyFill="1" applyBorder="1" applyAlignment="1">
      <alignment vertical="center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" fontId="5" fillId="2" borderId="34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6" fontId="19" fillId="7" borderId="26" xfId="1" applyNumberFormat="1" applyFont="1" applyFill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0" fontId="0" fillId="0" borderId="0" xfId="0"/>
    <xf numFmtId="165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166" fontId="19" fillId="7" borderId="34" xfId="1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0" fillId="0" borderId="0" xfId="0" applyFill="1" applyBorder="1"/>
    <xf numFmtId="4" fontId="3" fillId="0" borderId="2" xfId="0" applyNumberFormat="1" applyFont="1" applyBorder="1" applyAlignment="1">
      <alignment horizontal="center" vertical="center"/>
    </xf>
    <xf numFmtId="4" fontId="0" fillId="0" borderId="32" xfId="0" applyNumberFormat="1" applyBorder="1"/>
    <xf numFmtId="4" fontId="0" fillId="0" borderId="30" xfId="0" applyNumberFormat="1" applyBorder="1"/>
    <xf numFmtId="4" fontId="3" fillId="0" borderId="25" xfId="0" applyNumberFormat="1" applyFont="1" applyBorder="1" applyAlignment="1">
      <alignment vertical="center"/>
    </xf>
    <xf numFmtId="4" fontId="0" fillId="0" borderId="0" xfId="0" applyNumberFormat="1" applyFill="1" applyBorder="1"/>
    <xf numFmtId="165" fontId="3" fillId="0" borderId="0" xfId="1" applyNumberFormat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166" fontId="3" fillId="0" borderId="26" xfId="1" applyNumberFormat="1" applyFont="1" applyFill="1" applyBorder="1" applyAlignment="1">
      <alignment vertical="center"/>
    </xf>
    <xf numFmtId="166" fontId="38" fillId="0" borderId="69" xfId="0" applyNumberFormat="1" applyFont="1" applyBorder="1" applyAlignment="1">
      <alignment vertical="center"/>
    </xf>
    <xf numFmtId="166" fontId="38" fillId="0" borderId="34" xfId="0" applyNumberFormat="1" applyFont="1" applyBorder="1" applyAlignment="1">
      <alignment vertical="center"/>
    </xf>
    <xf numFmtId="166" fontId="38" fillId="0" borderId="48" xfId="0" applyNumberFormat="1" applyFont="1" applyBorder="1" applyAlignment="1">
      <alignment vertical="center"/>
    </xf>
    <xf numFmtId="0" fontId="2" fillId="0" borderId="6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8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32" fillId="0" borderId="27" xfId="0" applyFont="1" applyBorder="1" applyAlignment="1">
      <alignment horizontal="center" wrapText="1"/>
    </xf>
    <xf numFmtId="0" fontId="43" fillId="0" borderId="34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4" fontId="5" fillId="2" borderId="9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3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 wrapText="1"/>
    </xf>
    <xf numFmtId="0" fontId="5" fillId="2" borderId="32" xfId="1" applyFont="1" applyFill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horizontal="left" vertical="center"/>
    </xf>
    <xf numFmtId="0" fontId="12" fillId="6" borderId="34" xfId="1" applyFont="1" applyFill="1" applyBorder="1" applyAlignment="1">
      <alignment horizontal="center" vertical="center" wrapText="1"/>
    </xf>
    <xf numFmtId="0" fontId="12" fillId="6" borderId="35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Border="1" applyAlignment="1">
      <alignment horizontal="center" vertical="center"/>
    </xf>
    <xf numFmtId="165" fontId="3" fillId="0" borderId="32" xfId="1" applyNumberFormat="1" applyFont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32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horizontal="center" vertical="center"/>
    </xf>
    <xf numFmtId="170" fontId="5" fillId="2" borderId="8" xfId="1" applyNumberFormat="1" applyFont="1" applyFill="1" applyBorder="1" applyAlignment="1">
      <alignment horizontal="center" vertical="center"/>
    </xf>
    <xf numFmtId="170" fontId="5" fillId="2" borderId="16" xfId="1" applyNumberFormat="1" applyFont="1" applyFill="1" applyBorder="1" applyAlignment="1">
      <alignment horizontal="center" vertical="center"/>
    </xf>
    <xf numFmtId="170" fontId="5" fillId="2" borderId="22" xfId="1" applyNumberFormat="1" applyFont="1" applyFill="1" applyBorder="1" applyAlignment="1">
      <alignment horizontal="center" vertical="center"/>
    </xf>
    <xf numFmtId="49" fontId="5" fillId="2" borderId="9" xfId="1" applyNumberFormat="1" applyFont="1" applyFill="1" applyBorder="1" applyAlignment="1">
      <alignment horizontal="center" vertical="center" wrapText="1"/>
    </xf>
    <xf numFmtId="49" fontId="5" fillId="2" borderId="17" xfId="1" applyNumberFormat="1" applyFont="1" applyFill="1" applyBorder="1" applyAlignment="1">
      <alignment horizontal="center" vertical="center" wrapText="1"/>
    </xf>
    <xf numFmtId="49" fontId="5" fillId="2" borderId="23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/>
    </xf>
    <xf numFmtId="0" fontId="3" fillId="0" borderId="39" xfId="1" applyFont="1" applyBorder="1" applyAlignment="1">
      <alignment horizontal="right" vertical="center"/>
    </xf>
    <xf numFmtId="0" fontId="5" fillId="2" borderId="9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23" xfId="1" applyFont="1" applyFill="1" applyBorder="1" applyAlignment="1">
      <alignment horizontal="center" vertical="center" wrapText="1"/>
    </xf>
    <xf numFmtId="49" fontId="21" fillId="2" borderId="8" xfId="1" applyNumberFormat="1" applyFont="1" applyFill="1" applyBorder="1" applyAlignment="1">
      <alignment horizontal="center" vertical="center" wrapText="1"/>
    </xf>
    <xf numFmtId="49" fontId="21" fillId="2" borderId="16" xfId="1" applyNumberFormat="1" applyFont="1" applyFill="1" applyBorder="1" applyAlignment="1">
      <alignment horizontal="center" vertical="center" wrapText="1"/>
    </xf>
    <xf numFmtId="49" fontId="21" fillId="2" borderId="22" xfId="1" applyNumberFormat="1" applyFont="1" applyFill="1" applyBorder="1" applyAlignment="1">
      <alignment horizontal="center" vertical="center" wrapText="1"/>
    </xf>
    <xf numFmtId="171" fontId="5" fillId="2" borderId="8" xfId="1" applyNumberFormat="1" applyFont="1" applyFill="1" applyBorder="1" applyAlignment="1">
      <alignment horizontal="center" vertical="center"/>
    </xf>
    <xf numFmtId="171" fontId="5" fillId="2" borderId="16" xfId="1" applyNumberFormat="1" applyFont="1" applyFill="1" applyBorder="1" applyAlignment="1">
      <alignment horizontal="center" vertical="center"/>
    </xf>
    <xf numFmtId="171" fontId="5" fillId="2" borderId="2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 wrapText="1"/>
    </xf>
    <xf numFmtId="49" fontId="5" fillId="2" borderId="15" xfId="1" applyNumberFormat="1" applyFont="1" applyFill="1" applyBorder="1" applyAlignment="1">
      <alignment horizontal="center" vertical="center" wrapText="1"/>
    </xf>
    <xf numFmtId="49" fontId="5" fillId="2" borderId="21" xfId="1" applyNumberFormat="1" applyFont="1" applyFill="1" applyBorder="1" applyAlignment="1">
      <alignment horizontal="center" vertical="center" wrapText="1"/>
    </xf>
    <xf numFmtId="165" fontId="20" fillId="0" borderId="1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39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49" fontId="25" fillId="2" borderId="8" xfId="1" applyNumberFormat="1" applyFont="1" applyFill="1" applyBorder="1" applyAlignment="1">
      <alignment horizontal="center" vertical="center" wrapText="1"/>
    </xf>
    <xf numFmtId="49" fontId="25" fillId="2" borderId="16" xfId="1" applyNumberFormat="1" applyFont="1" applyFill="1" applyBorder="1" applyAlignment="1">
      <alignment horizontal="center" vertical="center" wrapText="1"/>
    </xf>
    <xf numFmtId="49" fontId="25" fillId="2" borderId="22" xfId="1" applyNumberFormat="1" applyFont="1" applyFill="1" applyBorder="1" applyAlignment="1">
      <alignment horizontal="center" vertical="center" wrapText="1"/>
    </xf>
    <xf numFmtId="0" fontId="5" fillId="2" borderId="54" xfId="1" applyFont="1" applyFill="1" applyBorder="1" applyAlignment="1">
      <alignment horizontal="center" vertical="center" wrapText="1"/>
    </xf>
    <xf numFmtId="0" fontId="5" fillId="2" borderId="57" xfId="1" applyFont="1" applyFill="1" applyBorder="1" applyAlignment="1">
      <alignment horizontal="center" vertical="center" wrapText="1"/>
    </xf>
    <xf numFmtId="0" fontId="5" fillId="2" borderId="2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16" xfId="1" applyNumberFormat="1" applyFont="1" applyFill="1" applyBorder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 wrapText="1"/>
    </xf>
    <xf numFmtId="4" fontId="3" fillId="0" borderId="39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49" fontId="5" fillId="2" borderId="34" xfId="1" applyNumberFormat="1" applyFont="1" applyFill="1" applyBorder="1" applyAlignment="1">
      <alignment horizontal="center" vertical="center" wrapText="1"/>
    </xf>
    <xf numFmtId="49" fontId="5" fillId="2" borderId="35" xfId="1" applyNumberFormat="1" applyFont="1" applyFill="1" applyBorder="1" applyAlignment="1">
      <alignment horizontal="center" vertical="center" wrapText="1"/>
    </xf>
    <xf numFmtId="49" fontId="5" fillId="2" borderId="27" xfId="1" applyNumberFormat="1" applyFont="1" applyFill="1" applyBorder="1" applyAlignment="1">
      <alignment horizontal="center" vertical="center" wrapText="1"/>
    </xf>
    <xf numFmtId="165" fontId="3" fillId="0" borderId="0" xfId="1" applyNumberFormat="1" applyFont="1" applyBorder="1" applyAlignment="1">
      <alignment horizontal="left" vertical="center"/>
    </xf>
    <xf numFmtId="4" fontId="26" fillId="0" borderId="39" xfId="1" applyNumberFormat="1" applyFont="1" applyBorder="1" applyAlignment="1">
      <alignment horizontal="right" vertical="center"/>
    </xf>
    <xf numFmtId="4" fontId="26" fillId="0" borderId="44" xfId="1" applyNumberFormat="1" applyFont="1" applyBorder="1" applyAlignment="1">
      <alignment horizontal="right" vertical="center"/>
    </xf>
    <xf numFmtId="4" fontId="5" fillId="2" borderId="45" xfId="1" applyNumberFormat="1" applyFont="1" applyFill="1" applyBorder="1" applyAlignment="1">
      <alignment horizontal="center" vertical="center" wrapText="1"/>
    </xf>
    <xf numFmtId="4" fontId="5" fillId="2" borderId="46" xfId="1" applyNumberFormat="1" applyFont="1" applyFill="1" applyBorder="1" applyAlignment="1">
      <alignment horizontal="center" vertical="center" wrapText="1"/>
    </xf>
    <xf numFmtId="4" fontId="5" fillId="2" borderId="47" xfId="1" applyNumberFormat="1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49" fontId="25" fillId="2" borderId="34" xfId="1" applyNumberFormat="1" applyFont="1" applyFill="1" applyBorder="1" applyAlignment="1">
      <alignment horizontal="center" vertical="center" wrapText="1"/>
    </xf>
    <xf numFmtId="49" fontId="25" fillId="2" borderId="35" xfId="1" applyNumberFormat="1" applyFont="1" applyFill="1" applyBorder="1" applyAlignment="1">
      <alignment horizontal="center" vertical="center" wrapText="1"/>
    </xf>
    <xf numFmtId="49" fontId="25" fillId="2" borderId="27" xfId="1" applyNumberFormat="1" applyFont="1" applyFill="1" applyBorder="1" applyAlignment="1">
      <alignment horizontal="center" vertical="center" wrapText="1"/>
    </xf>
    <xf numFmtId="49" fontId="25" fillId="2" borderId="2" xfId="1" applyNumberFormat="1" applyFont="1" applyFill="1" applyBorder="1" applyAlignment="1">
      <alignment horizontal="center" vertical="center" wrapText="1"/>
    </xf>
    <xf numFmtId="49" fontId="25" fillId="2" borderId="0" xfId="1" applyNumberFormat="1" applyFont="1" applyFill="1" applyBorder="1" applyAlignment="1">
      <alignment horizontal="center" vertical="center" wrapText="1"/>
    </xf>
    <xf numFmtId="49" fontId="25" fillId="2" borderId="1" xfId="1" applyNumberFormat="1" applyFont="1" applyFill="1" applyBorder="1" applyAlignment="1">
      <alignment horizontal="center" vertical="center" wrapText="1"/>
    </xf>
    <xf numFmtId="165" fontId="19" fillId="0" borderId="1" xfId="1" applyNumberFormat="1" applyFont="1" applyBorder="1" applyAlignment="1">
      <alignment horizontal="center" vertical="center"/>
    </xf>
    <xf numFmtId="49" fontId="25" fillId="2" borderId="6" xfId="1" applyNumberFormat="1" applyFont="1" applyFill="1" applyBorder="1" applyAlignment="1">
      <alignment horizontal="center" vertical="center" wrapText="1"/>
    </xf>
    <xf numFmtId="49" fontId="25" fillId="2" borderId="15" xfId="1" applyNumberFormat="1" applyFont="1" applyFill="1" applyBorder="1" applyAlignment="1">
      <alignment horizontal="center" vertical="center" wrapText="1"/>
    </xf>
    <xf numFmtId="49" fontId="25" fillId="2" borderId="21" xfId="1" applyNumberFormat="1" applyFont="1" applyFill="1" applyBorder="1" applyAlignment="1">
      <alignment horizontal="center" vertical="center" wrapText="1"/>
    </xf>
    <xf numFmtId="49" fontId="25" fillId="2" borderId="33" xfId="1" applyNumberFormat="1" applyFont="1" applyFill="1" applyBorder="1" applyAlignment="1">
      <alignment horizontal="center" vertical="center" wrapText="1"/>
    </xf>
    <xf numFmtId="49" fontId="25" fillId="2" borderId="3" xfId="1" applyNumberFormat="1" applyFont="1" applyFill="1" applyBorder="1" applyAlignment="1">
      <alignment horizontal="center" vertical="center" wrapText="1"/>
    </xf>
    <xf numFmtId="49" fontId="25" fillId="2" borderId="29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165" fontId="10" fillId="0" borderId="1" xfId="1" applyNumberFormat="1" applyFont="1" applyBorder="1" applyAlignment="1">
      <alignment horizontal="center" vertical="center"/>
    </xf>
    <xf numFmtId="165" fontId="19" fillId="0" borderId="0" xfId="1" applyNumberFormat="1" applyFont="1" applyBorder="1" applyAlignment="1">
      <alignment horizontal="right" vertical="center"/>
    </xf>
    <xf numFmtId="49" fontId="25" fillId="2" borderId="7" xfId="1" applyNumberFormat="1" applyFont="1" applyFill="1" applyBorder="1" applyAlignment="1">
      <alignment horizontal="center" vertical="center" wrapText="1"/>
    </xf>
    <xf numFmtId="49" fontId="25" fillId="2" borderId="36" xfId="1" applyNumberFormat="1" applyFont="1" applyFill="1" applyBorder="1" applyAlignment="1">
      <alignment horizontal="center" vertical="center" wrapText="1"/>
    </xf>
    <xf numFmtId="49" fontId="25" fillId="2" borderId="37" xfId="1" applyNumberFormat="1" applyFont="1" applyFill="1" applyBorder="1" applyAlignment="1">
      <alignment horizontal="center" vertical="center" wrapText="1"/>
    </xf>
    <xf numFmtId="49" fontId="25" fillId="2" borderId="70" xfId="1" applyNumberFormat="1" applyFont="1" applyFill="1" applyBorder="1" applyAlignment="1">
      <alignment horizontal="center" vertical="center" wrapText="1"/>
    </xf>
    <xf numFmtId="49" fontId="25" fillId="2" borderId="71" xfId="1" applyNumberFormat="1" applyFont="1" applyFill="1" applyBorder="1" applyAlignment="1">
      <alignment horizontal="center" vertical="center" wrapText="1"/>
    </xf>
    <xf numFmtId="49" fontId="25" fillId="2" borderId="60" xfId="1" applyNumberFormat="1" applyFont="1" applyFill="1" applyBorder="1" applyAlignment="1">
      <alignment horizontal="center" vertical="center" wrapText="1"/>
    </xf>
    <xf numFmtId="0" fontId="3" fillId="0" borderId="39" xfId="1" applyFont="1" applyBorder="1" applyAlignment="1">
      <alignment horizontal="center" vertical="center"/>
    </xf>
    <xf numFmtId="0" fontId="3" fillId="0" borderId="44" xfId="1" applyFont="1" applyBorder="1" applyAlignment="1">
      <alignment horizontal="center" vertical="center"/>
    </xf>
    <xf numFmtId="0" fontId="26" fillId="0" borderId="0" xfId="1" applyFont="1" applyBorder="1" applyAlignment="1">
      <alignment horizontal="center" vertical="center"/>
    </xf>
    <xf numFmtId="2" fontId="3" fillId="5" borderId="34" xfId="0" applyNumberFormat="1" applyFont="1" applyFill="1" applyBorder="1" applyAlignment="1">
      <alignment horizontal="center" vertical="center"/>
    </xf>
    <xf numFmtId="2" fontId="3" fillId="5" borderId="35" xfId="0" applyNumberFormat="1" applyFont="1" applyFill="1" applyBorder="1" applyAlignment="1">
      <alignment horizontal="center" vertical="center"/>
    </xf>
    <xf numFmtId="2" fontId="3" fillId="5" borderId="27" xfId="0" applyNumberFormat="1" applyFont="1" applyFill="1" applyBorder="1" applyAlignment="1">
      <alignment horizontal="center" vertical="center"/>
    </xf>
    <xf numFmtId="4" fontId="5" fillId="2" borderId="40" xfId="1" applyNumberFormat="1" applyFont="1" applyFill="1" applyBorder="1" applyAlignment="1">
      <alignment horizontal="center" vertical="center" wrapText="1"/>
    </xf>
    <xf numFmtId="4" fontId="5" fillId="2" borderId="41" xfId="1" applyNumberFormat="1" applyFont="1" applyFill="1" applyBorder="1" applyAlignment="1">
      <alignment horizontal="center" vertical="center" wrapText="1"/>
    </xf>
    <xf numFmtId="4" fontId="5" fillId="2" borderId="42" xfId="1" applyNumberFormat="1" applyFont="1" applyFill="1" applyBorder="1" applyAlignment="1">
      <alignment horizontal="center" vertical="center" wrapText="1"/>
    </xf>
    <xf numFmtId="4" fontId="3" fillId="0" borderId="62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49" fontId="5" fillId="2" borderId="34" xfId="0" applyNumberFormat="1" applyFont="1" applyFill="1" applyBorder="1" applyAlignment="1">
      <alignment horizontal="center" vertical="center" wrapText="1"/>
    </xf>
    <xf numFmtId="49" fontId="5" fillId="2" borderId="35" xfId="0" applyNumberFormat="1" applyFont="1" applyFill="1" applyBorder="1" applyAlignment="1">
      <alignment horizontal="center" vertical="center" wrapText="1"/>
    </xf>
    <xf numFmtId="49" fontId="5" fillId="2" borderId="27" xfId="0" applyNumberFormat="1" applyFont="1" applyFill="1" applyBorder="1" applyAlignment="1">
      <alignment horizontal="center" vertical="center" wrapText="1"/>
    </xf>
    <xf numFmtId="4" fontId="5" fillId="2" borderId="34" xfId="0" applyNumberFormat="1" applyFont="1" applyFill="1" applyBorder="1" applyAlignment="1">
      <alignment horizontal="center" vertical="center" wrapText="1"/>
    </xf>
    <xf numFmtId="4" fontId="5" fillId="2" borderId="35" xfId="0" applyNumberFormat="1" applyFont="1" applyFill="1" applyBorder="1" applyAlignment="1">
      <alignment horizontal="center" vertical="center" wrapText="1"/>
    </xf>
    <xf numFmtId="4" fontId="5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170" fontId="5" fillId="2" borderId="8" xfId="0" applyNumberFormat="1" applyFont="1" applyFill="1" applyBorder="1" applyAlignment="1">
      <alignment horizontal="center" vertical="center"/>
    </xf>
    <xf numFmtId="170" fontId="5" fillId="2" borderId="16" xfId="0" applyNumberFormat="1" applyFont="1" applyFill="1" applyBorder="1" applyAlignment="1">
      <alignment horizontal="center" vertical="center"/>
    </xf>
    <xf numFmtId="170" fontId="5" fillId="2" borderId="22" xfId="0" applyNumberFormat="1" applyFont="1" applyFill="1" applyBorder="1" applyAlignment="1">
      <alignment horizontal="center" vertical="center"/>
    </xf>
    <xf numFmtId="49" fontId="5" fillId="2" borderId="9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4" fontId="3" fillId="0" borderId="0" xfId="0" applyNumberFormat="1" applyFont="1" applyBorder="1" applyAlignment="1">
      <alignment horizontal="center" vertical="center"/>
    </xf>
    <xf numFmtId="49" fontId="25" fillId="2" borderId="34" xfId="0" applyNumberFormat="1" applyFont="1" applyFill="1" applyBorder="1" applyAlignment="1">
      <alignment horizontal="center" vertical="center" wrapText="1"/>
    </xf>
    <xf numFmtId="49" fontId="25" fillId="2" borderId="35" xfId="0" applyNumberFormat="1" applyFont="1" applyFill="1" applyBorder="1" applyAlignment="1">
      <alignment horizontal="center" vertical="center" wrapText="1"/>
    </xf>
    <xf numFmtId="49" fontId="25" fillId="2" borderId="27" xfId="0" applyNumberFormat="1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4" fontId="0" fillId="0" borderId="3" xfId="0" applyNumberFormat="1" applyBorder="1"/>
    <xf numFmtId="4" fontId="0" fillId="0" borderId="29" xfId="0" applyNumberFormat="1" applyBorder="1"/>
    <xf numFmtId="0" fontId="5" fillId="2" borderId="55" xfId="0" applyFont="1" applyFill="1" applyBorder="1" applyAlignment="1">
      <alignment horizontal="center" vertical="center" wrapText="1"/>
    </xf>
    <xf numFmtId="0" fontId="0" fillId="0" borderId="60" xfId="0" applyBorder="1"/>
    <xf numFmtId="0" fontId="5" fillId="2" borderId="56" xfId="0" applyFont="1" applyFill="1" applyBorder="1" applyAlignment="1">
      <alignment horizontal="center" vertical="center" wrapText="1"/>
    </xf>
    <xf numFmtId="0" fontId="0" fillId="0" borderId="22" xfId="0" applyBorder="1"/>
    <xf numFmtId="0" fontId="5" fillId="2" borderId="57" xfId="0" applyFont="1" applyFill="1" applyBorder="1" applyAlignment="1">
      <alignment horizontal="center" vertical="center" wrapText="1"/>
    </xf>
    <xf numFmtId="0" fontId="5" fillId="2" borderId="58" xfId="0" applyFont="1" applyFill="1" applyBorder="1" applyAlignment="1">
      <alignment horizontal="center" vertical="center" wrapText="1"/>
    </xf>
    <xf numFmtId="0" fontId="5" fillId="2" borderId="59" xfId="0" applyFont="1" applyFill="1" applyBorder="1" applyAlignment="1">
      <alignment horizontal="center" vertical="center" wrapText="1"/>
    </xf>
    <xf numFmtId="0" fontId="0" fillId="0" borderId="0" xfId="0"/>
    <xf numFmtId="0" fontId="0" fillId="0" borderId="32" xfId="0" applyBorder="1"/>
    <xf numFmtId="0" fontId="5" fillId="2" borderId="51" xfId="0" applyFont="1" applyFill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" fillId="2" borderId="54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0" fillId="0" borderId="7" xfId="0" applyBorder="1"/>
    <xf numFmtId="0" fontId="0" fillId="0" borderId="12" xfId="0" applyBorder="1"/>
    <xf numFmtId="0" fontId="0" fillId="0" borderId="13" xfId="0" applyBorder="1"/>
    <xf numFmtId="165" fontId="20" fillId="0" borderId="0" xfId="0" applyNumberFormat="1" applyFont="1" applyBorder="1" applyAlignment="1">
      <alignment horizontal="center" vertical="center"/>
    </xf>
    <xf numFmtId="165" fontId="3" fillId="0" borderId="32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horizontal="center" vertical="center"/>
    </xf>
    <xf numFmtId="4" fontId="5" fillId="2" borderId="45" xfId="0" applyNumberFormat="1" applyFont="1" applyFill="1" applyBorder="1" applyAlignment="1">
      <alignment horizontal="center" vertical="center" wrapText="1"/>
    </xf>
    <xf numFmtId="4" fontId="5" fillId="2" borderId="46" xfId="0" applyNumberFormat="1" applyFont="1" applyFill="1" applyBorder="1" applyAlignment="1">
      <alignment horizontal="center" vertical="center" wrapText="1"/>
    </xf>
    <xf numFmtId="4" fontId="5" fillId="2" borderId="47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4" fontId="3" fillId="0" borderId="44" xfId="0" applyNumberFormat="1" applyFont="1" applyBorder="1" applyAlignment="1">
      <alignment horizontal="right" vertical="center"/>
    </xf>
    <xf numFmtId="49" fontId="25" fillId="2" borderId="8" xfId="0" applyNumberFormat="1" applyFont="1" applyFill="1" applyBorder="1" applyAlignment="1">
      <alignment horizontal="center" vertical="center" wrapText="1"/>
    </xf>
    <xf numFmtId="49" fontId="25" fillId="2" borderId="16" xfId="0" applyNumberFormat="1" applyFont="1" applyFill="1" applyBorder="1" applyAlignment="1">
      <alignment horizontal="center" vertical="center" wrapText="1"/>
    </xf>
    <xf numFmtId="4" fontId="5" fillId="2" borderId="40" xfId="0" applyNumberFormat="1" applyFont="1" applyFill="1" applyBorder="1" applyAlignment="1">
      <alignment horizontal="center" vertical="center" wrapText="1"/>
    </xf>
    <xf numFmtId="4" fontId="5" fillId="2" borderId="41" xfId="0" applyNumberFormat="1" applyFont="1" applyFill="1" applyBorder="1" applyAlignment="1">
      <alignment horizontal="center" vertical="center" wrapText="1"/>
    </xf>
    <xf numFmtId="4" fontId="5" fillId="2" borderId="42" xfId="0" applyNumberFormat="1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right" vertical="center"/>
    </xf>
    <xf numFmtId="0" fontId="3" fillId="0" borderId="44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9" fontId="25" fillId="2" borderId="6" xfId="0" applyNumberFormat="1" applyFont="1" applyFill="1" applyBorder="1" applyAlignment="1">
      <alignment horizontal="center" vertical="center" wrapText="1"/>
    </xf>
    <xf numFmtId="49" fontId="25" fillId="2" borderId="15" xfId="0" applyNumberFormat="1" applyFont="1" applyFill="1" applyBorder="1" applyAlignment="1">
      <alignment horizontal="center" vertical="center" wrapText="1"/>
    </xf>
    <xf numFmtId="49" fontId="25" fillId="2" borderId="21" xfId="0" applyNumberFormat="1" applyFont="1" applyFill="1" applyBorder="1" applyAlignment="1">
      <alignment horizontal="center" vertical="center" wrapText="1"/>
    </xf>
    <xf numFmtId="49" fontId="25" fillId="2" borderId="2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5" fillId="2" borderId="63" xfId="0" applyNumberFormat="1" applyFont="1" applyFill="1" applyBorder="1" applyAlignment="1">
      <alignment horizontal="center" vertical="center" wrapText="1"/>
    </xf>
    <xf numFmtId="49" fontId="25" fillId="2" borderId="64" xfId="0" applyNumberFormat="1" applyFont="1" applyFill="1" applyBorder="1" applyAlignment="1">
      <alignment horizontal="center" vertical="center" wrapText="1"/>
    </xf>
    <xf numFmtId="49" fontId="25" fillId="2" borderId="65" xfId="0" applyNumberFormat="1" applyFont="1" applyFill="1" applyBorder="1" applyAlignment="1">
      <alignment horizontal="center" vertical="center" wrapText="1"/>
    </xf>
    <xf numFmtId="49" fontId="25" fillId="2" borderId="66" xfId="0" applyNumberFormat="1" applyFont="1" applyFill="1" applyBorder="1" applyAlignment="1">
      <alignment horizontal="center" vertical="center" wrapText="1"/>
    </xf>
    <xf numFmtId="49" fontId="25" fillId="2" borderId="67" xfId="0" applyNumberFormat="1" applyFont="1" applyFill="1" applyBorder="1" applyAlignment="1">
      <alignment horizontal="center" vertical="center" wrapText="1"/>
    </xf>
    <xf numFmtId="49" fontId="25" fillId="2" borderId="68" xfId="0" applyNumberFormat="1" applyFont="1" applyFill="1" applyBorder="1" applyAlignment="1">
      <alignment horizontal="center" vertical="center" wrapText="1"/>
    </xf>
    <xf numFmtId="49" fontId="25" fillId="2" borderId="61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165" fontId="3" fillId="5" borderId="0" xfId="0" applyNumberFormat="1" applyFont="1" applyFill="1" applyBorder="1" applyAlignment="1">
      <alignment horizontal="center" vertical="center"/>
    </xf>
    <xf numFmtId="165" fontId="3" fillId="5" borderId="32" xfId="0" applyNumberFormat="1" applyFont="1" applyFill="1" applyBorder="1" applyAlignment="1">
      <alignment horizontal="center" vertical="center"/>
    </xf>
  </cellXfs>
  <cellStyles count="5">
    <cellStyle name="Millares 2" xfId="3"/>
    <cellStyle name="Moneda" xfId="4" builtinId="4"/>
    <cellStyle name="Mon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800100</xdr:colOff>
      <xdr:row>7</xdr:row>
      <xdr:rowOff>57150</xdr:rowOff>
    </xdr:from>
    <xdr:to>
      <xdr:col>10</xdr:col>
      <xdr:colOff>19050</xdr:colOff>
      <xdr:row>10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3383" t="42056" r="48161" b="23306"/>
        <a:stretch>
          <a:fillRect/>
        </a:stretch>
      </xdr:blipFill>
      <xdr:spPr bwMode="auto">
        <a:xfrm>
          <a:off x="7924800" y="1200150"/>
          <a:ext cx="1009650" cy="6572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342900</xdr:colOff>
      <xdr:row>1</xdr:row>
      <xdr:rowOff>0</xdr:rowOff>
    </xdr:from>
    <xdr:to>
      <xdr:col>2</xdr:col>
      <xdr:colOff>514350</xdr:colOff>
      <xdr:row>5</xdr:row>
      <xdr:rowOff>28575</xdr:rowOff>
    </xdr:to>
    <xdr:pic>
      <xdr:nvPicPr>
        <xdr:cNvPr id="4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8625" y="161925"/>
          <a:ext cx="9239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</xdr:row>
      <xdr:rowOff>123825</xdr:rowOff>
    </xdr:from>
    <xdr:to>
      <xdr:col>2</xdr:col>
      <xdr:colOff>946150</xdr:colOff>
      <xdr:row>9</xdr:row>
      <xdr:rowOff>190500</xdr:rowOff>
    </xdr:to>
    <xdr:pic>
      <xdr:nvPicPr>
        <xdr:cNvPr id="6" name="5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830"/>
        <a:stretch/>
      </xdr:blipFill>
      <xdr:spPr bwMode="auto">
        <a:xfrm>
          <a:off x="38100" y="933450"/>
          <a:ext cx="174625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3</xdr:row>
      <xdr:rowOff>57150</xdr:rowOff>
    </xdr:from>
    <xdr:to>
      <xdr:col>2</xdr:col>
      <xdr:colOff>47625</xdr:colOff>
      <xdr:row>8</xdr:row>
      <xdr:rowOff>28575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485775"/>
          <a:ext cx="1304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447675</xdr:colOff>
      <xdr:row>1</xdr:row>
      <xdr:rowOff>114300</xdr:rowOff>
    </xdr:from>
    <xdr:to>
      <xdr:col>24</xdr:col>
      <xdr:colOff>142875</xdr:colOff>
      <xdr:row>8</xdr:row>
      <xdr:rowOff>19050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383" t="42056" r="48161" b="23306"/>
        <a:stretch>
          <a:fillRect/>
        </a:stretch>
      </xdr:blipFill>
      <xdr:spPr bwMode="auto">
        <a:xfrm>
          <a:off x="11201400" y="257175"/>
          <a:ext cx="1066800" cy="904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209550</xdr:colOff>
      <xdr:row>2</xdr:row>
      <xdr:rowOff>114300</xdr:rowOff>
    </xdr:from>
    <xdr:to>
      <xdr:col>3</xdr:col>
      <xdr:colOff>1047750</xdr:colOff>
      <xdr:row>8</xdr:row>
      <xdr:rowOff>19050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830"/>
        <a:stretch/>
      </xdr:blipFill>
      <xdr:spPr bwMode="auto">
        <a:xfrm>
          <a:off x="1733550" y="400050"/>
          <a:ext cx="1857375" cy="762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9</xdr:row>
      <xdr:rowOff>28575</xdr:rowOff>
    </xdr:from>
    <xdr:to>
      <xdr:col>1</xdr:col>
      <xdr:colOff>476250</xdr:colOff>
      <xdr:row>12</xdr:row>
      <xdr:rowOff>76200</xdr:rowOff>
    </xdr:to>
    <xdr:pic>
      <xdr:nvPicPr>
        <xdr:cNvPr id="2" name="2 Imagen" descr="IMCUFIDENE_we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314450"/>
          <a:ext cx="981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4</xdr:row>
      <xdr:rowOff>9525</xdr:rowOff>
    </xdr:from>
    <xdr:to>
      <xdr:col>2</xdr:col>
      <xdr:colOff>76200</xdr:colOff>
      <xdr:row>8</xdr:row>
      <xdr:rowOff>123825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5275" y="581025"/>
          <a:ext cx="1304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0</xdr:colOff>
      <xdr:row>2</xdr:row>
      <xdr:rowOff>47625</xdr:rowOff>
    </xdr:from>
    <xdr:to>
      <xdr:col>28</xdr:col>
      <xdr:colOff>371475</xdr:colOff>
      <xdr:row>8</xdr:row>
      <xdr:rowOff>95250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383" t="42056" r="48161" b="23306"/>
        <a:stretch>
          <a:fillRect/>
        </a:stretch>
      </xdr:blipFill>
      <xdr:spPr bwMode="auto">
        <a:xfrm>
          <a:off x="9572625" y="333375"/>
          <a:ext cx="1085850" cy="904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8</xdr:row>
      <xdr:rowOff>47625</xdr:rowOff>
    </xdr:from>
    <xdr:to>
      <xdr:col>1</xdr:col>
      <xdr:colOff>495300</xdr:colOff>
      <xdr:row>11</xdr:row>
      <xdr:rowOff>95250</xdr:rowOff>
    </xdr:to>
    <xdr:pic>
      <xdr:nvPicPr>
        <xdr:cNvPr id="2" name="2 Imagen" descr="IMCUFIDENE_we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190625"/>
          <a:ext cx="9906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1</xdr:row>
      <xdr:rowOff>133350</xdr:rowOff>
    </xdr:from>
    <xdr:to>
      <xdr:col>2</xdr:col>
      <xdr:colOff>152400</xdr:colOff>
      <xdr:row>6</xdr:row>
      <xdr:rowOff>104775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276225"/>
          <a:ext cx="1304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3</xdr:row>
      <xdr:rowOff>38100</xdr:rowOff>
    </xdr:from>
    <xdr:to>
      <xdr:col>23</xdr:col>
      <xdr:colOff>190500</xdr:colOff>
      <xdr:row>9</xdr:row>
      <xdr:rowOff>95250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383" t="42056" r="48161" b="23306"/>
        <a:stretch>
          <a:fillRect/>
        </a:stretch>
      </xdr:blipFill>
      <xdr:spPr bwMode="auto">
        <a:xfrm>
          <a:off x="9286875" y="466725"/>
          <a:ext cx="1076325" cy="9144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9525</xdr:rowOff>
    </xdr:from>
    <xdr:to>
      <xdr:col>4</xdr:col>
      <xdr:colOff>9525</xdr:colOff>
      <xdr:row>4</xdr:row>
      <xdr:rowOff>76006</xdr:rowOff>
    </xdr:to>
    <xdr:pic>
      <xdr:nvPicPr>
        <xdr:cNvPr id="2" name="2 Imagen" descr="IMCUFIDENE_we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152400"/>
          <a:ext cx="990600" cy="495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104775</xdr:rowOff>
    </xdr:from>
    <xdr:to>
      <xdr:col>1</xdr:col>
      <xdr:colOff>571500</xdr:colOff>
      <xdr:row>7</xdr:row>
      <xdr:rowOff>9525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104775"/>
          <a:ext cx="12954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819150</xdr:colOff>
      <xdr:row>0</xdr:row>
      <xdr:rowOff>85725</xdr:rowOff>
    </xdr:from>
    <xdr:to>
      <xdr:col>26</xdr:col>
      <xdr:colOff>200025</xdr:colOff>
      <xdr:row>6</xdr:row>
      <xdr:rowOff>123825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383" t="42056" r="48161" b="23306"/>
        <a:stretch>
          <a:fillRect/>
        </a:stretch>
      </xdr:blipFill>
      <xdr:spPr bwMode="auto">
        <a:xfrm>
          <a:off x="9915525" y="85725"/>
          <a:ext cx="1076325" cy="895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104775</xdr:rowOff>
    </xdr:from>
    <xdr:to>
      <xdr:col>1</xdr:col>
      <xdr:colOff>447675</xdr:colOff>
      <xdr:row>5</xdr:row>
      <xdr:rowOff>114300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04775"/>
          <a:ext cx="84772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9525</xdr:colOff>
      <xdr:row>0</xdr:row>
      <xdr:rowOff>9525</xdr:rowOff>
    </xdr:from>
    <xdr:to>
      <xdr:col>29</xdr:col>
      <xdr:colOff>76200</xdr:colOff>
      <xdr:row>5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383" t="42056" r="48161" b="23306"/>
        <a:stretch>
          <a:fillRect/>
        </a:stretch>
      </xdr:blipFill>
      <xdr:spPr bwMode="auto">
        <a:xfrm>
          <a:off x="11039475" y="9525"/>
          <a:ext cx="1009650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76200</xdr:rowOff>
    </xdr:from>
    <xdr:to>
      <xdr:col>2</xdr:col>
      <xdr:colOff>222250</xdr:colOff>
      <xdr:row>10</xdr:row>
      <xdr:rowOff>38100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830"/>
        <a:stretch/>
      </xdr:blipFill>
      <xdr:spPr bwMode="auto">
        <a:xfrm>
          <a:off x="0" y="790575"/>
          <a:ext cx="1746250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114300</xdr:rowOff>
    </xdr:from>
    <xdr:to>
      <xdr:col>3</xdr:col>
      <xdr:colOff>657225</xdr:colOff>
      <xdr:row>4</xdr:row>
      <xdr:rowOff>123825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114300"/>
          <a:ext cx="8477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95250</xdr:colOff>
      <xdr:row>0</xdr:row>
      <xdr:rowOff>123825</xdr:rowOff>
    </xdr:from>
    <xdr:to>
      <xdr:col>21</xdr:col>
      <xdr:colOff>333375</xdr:colOff>
      <xdr:row>4</xdr:row>
      <xdr:rowOff>114300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383" t="42056" r="48161" b="23306"/>
        <a:stretch>
          <a:fillRect/>
        </a:stretch>
      </xdr:blipFill>
      <xdr:spPr bwMode="auto">
        <a:xfrm>
          <a:off x="11325225" y="123825"/>
          <a:ext cx="87630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</xdr:row>
      <xdr:rowOff>66674</xdr:rowOff>
    </xdr:from>
    <xdr:to>
      <xdr:col>1</xdr:col>
      <xdr:colOff>533400</xdr:colOff>
      <xdr:row>11</xdr:row>
      <xdr:rowOff>97154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923924"/>
          <a:ext cx="1295400" cy="7639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2</xdr:row>
      <xdr:rowOff>76200</xdr:rowOff>
    </xdr:from>
    <xdr:to>
      <xdr:col>1</xdr:col>
      <xdr:colOff>561975</xdr:colOff>
      <xdr:row>6</xdr:row>
      <xdr:rowOff>85725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0" y="361950"/>
          <a:ext cx="8477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</xdr:row>
      <xdr:rowOff>47625</xdr:rowOff>
    </xdr:from>
    <xdr:to>
      <xdr:col>23</xdr:col>
      <xdr:colOff>200025</xdr:colOff>
      <xdr:row>5</xdr:row>
      <xdr:rowOff>38100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383" t="42056" r="48161" b="23306"/>
        <a:stretch>
          <a:fillRect/>
        </a:stretch>
      </xdr:blipFill>
      <xdr:spPr bwMode="auto">
        <a:xfrm>
          <a:off x="10706100" y="190500"/>
          <a:ext cx="1009650" cy="561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19050</xdr:rowOff>
    </xdr:from>
    <xdr:to>
      <xdr:col>1</xdr:col>
      <xdr:colOff>723900</xdr:colOff>
      <xdr:row>12</xdr:row>
      <xdr:rowOff>85725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830"/>
        <a:stretch/>
      </xdr:blipFill>
      <xdr:spPr bwMode="auto">
        <a:xfrm>
          <a:off x="0" y="1019175"/>
          <a:ext cx="148590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57150</xdr:rowOff>
    </xdr:from>
    <xdr:to>
      <xdr:col>2</xdr:col>
      <xdr:colOff>161925</xdr:colOff>
      <xdr:row>7</xdr:row>
      <xdr:rowOff>38100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12954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</xdr:row>
      <xdr:rowOff>0</xdr:rowOff>
    </xdr:from>
    <xdr:to>
      <xdr:col>27</xdr:col>
      <xdr:colOff>371475</xdr:colOff>
      <xdr:row>7</xdr:row>
      <xdr:rowOff>66675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383" t="42056" r="48161" b="23306"/>
        <a:stretch>
          <a:fillRect/>
        </a:stretch>
      </xdr:blipFill>
      <xdr:spPr bwMode="auto">
        <a:xfrm>
          <a:off x="9353550" y="285750"/>
          <a:ext cx="122872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742950</xdr:colOff>
      <xdr:row>2</xdr:row>
      <xdr:rowOff>19049</xdr:rowOff>
    </xdr:from>
    <xdr:to>
      <xdr:col>4</xdr:col>
      <xdr:colOff>260350</xdr:colOff>
      <xdr:row>7</xdr:row>
      <xdr:rowOff>19049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830"/>
        <a:stretch/>
      </xdr:blipFill>
      <xdr:spPr bwMode="auto">
        <a:xfrm>
          <a:off x="2257425" y="304799"/>
          <a:ext cx="1746250" cy="7143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57150</xdr:rowOff>
    </xdr:from>
    <xdr:to>
      <xdr:col>2</xdr:col>
      <xdr:colOff>161925</xdr:colOff>
      <xdr:row>7</xdr:row>
      <xdr:rowOff>38100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57150"/>
          <a:ext cx="13049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0</xdr:row>
      <xdr:rowOff>142875</xdr:rowOff>
    </xdr:from>
    <xdr:to>
      <xdr:col>17</xdr:col>
      <xdr:colOff>180975</xdr:colOff>
      <xdr:row>6</xdr:row>
      <xdr:rowOff>66675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383" t="42056" r="48161" b="23306"/>
        <a:stretch>
          <a:fillRect/>
        </a:stretch>
      </xdr:blipFill>
      <xdr:spPr bwMode="auto">
        <a:xfrm>
          <a:off x="10715625" y="142875"/>
          <a:ext cx="101917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85725</xdr:rowOff>
    </xdr:from>
    <xdr:to>
      <xdr:col>2</xdr:col>
      <xdr:colOff>222250</xdr:colOff>
      <xdr:row>11</xdr:row>
      <xdr:rowOff>28575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830"/>
        <a:stretch/>
      </xdr:blipFill>
      <xdr:spPr bwMode="auto">
        <a:xfrm>
          <a:off x="0" y="800100"/>
          <a:ext cx="174625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1</xdr:row>
      <xdr:rowOff>66675</xdr:rowOff>
    </xdr:from>
    <xdr:to>
      <xdr:col>2</xdr:col>
      <xdr:colOff>9525</xdr:colOff>
      <xdr:row>6</xdr:row>
      <xdr:rowOff>28575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209550"/>
          <a:ext cx="1304925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209550</xdr:colOff>
      <xdr:row>6</xdr:row>
      <xdr:rowOff>57150</xdr:rowOff>
    </xdr:from>
    <xdr:to>
      <xdr:col>18</xdr:col>
      <xdr:colOff>600075</xdr:colOff>
      <xdr:row>11</xdr:row>
      <xdr:rowOff>104775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383" t="42056" r="48161" b="23306"/>
        <a:stretch>
          <a:fillRect/>
        </a:stretch>
      </xdr:blipFill>
      <xdr:spPr bwMode="auto">
        <a:xfrm>
          <a:off x="7981950" y="914400"/>
          <a:ext cx="1190625" cy="7810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19050</xdr:rowOff>
    </xdr:from>
    <xdr:to>
      <xdr:col>2</xdr:col>
      <xdr:colOff>222250</xdr:colOff>
      <xdr:row>10</xdr:row>
      <xdr:rowOff>85725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830"/>
        <a:stretch/>
      </xdr:blipFill>
      <xdr:spPr bwMode="auto">
        <a:xfrm>
          <a:off x="0" y="733425"/>
          <a:ext cx="174625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95250</xdr:rowOff>
    </xdr:from>
    <xdr:to>
      <xdr:col>2</xdr:col>
      <xdr:colOff>28575</xdr:colOff>
      <xdr:row>5</xdr:row>
      <xdr:rowOff>66675</xdr:rowOff>
    </xdr:to>
    <xdr:pic>
      <xdr:nvPicPr>
        <xdr:cNvPr id="3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5250"/>
          <a:ext cx="1304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2</xdr:row>
      <xdr:rowOff>133350</xdr:rowOff>
    </xdr:from>
    <xdr:to>
      <xdr:col>31</xdr:col>
      <xdr:colOff>238125</xdr:colOff>
      <xdr:row>9</xdr:row>
      <xdr:rowOff>9525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23383" t="42056" r="48161" b="23306"/>
        <a:stretch>
          <a:fillRect/>
        </a:stretch>
      </xdr:blipFill>
      <xdr:spPr bwMode="auto">
        <a:xfrm>
          <a:off x="9258300" y="419100"/>
          <a:ext cx="1190625" cy="895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5</xdr:row>
      <xdr:rowOff>104775</xdr:rowOff>
    </xdr:from>
    <xdr:to>
      <xdr:col>2</xdr:col>
      <xdr:colOff>222250</xdr:colOff>
      <xdr:row>11</xdr:row>
      <xdr:rowOff>28575</xdr:rowOff>
    </xdr:to>
    <xdr:pic>
      <xdr:nvPicPr>
        <xdr:cNvPr id="5" name="4 Imagen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830"/>
        <a:stretch/>
      </xdr:blipFill>
      <xdr:spPr bwMode="auto">
        <a:xfrm>
          <a:off x="0" y="819150"/>
          <a:ext cx="1746250" cy="8001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</xdr:row>
      <xdr:rowOff>0</xdr:rowOff>
    </xdr:from>
    <xdr:to>
      <xdr:col>1</xdr:col>
      <xdr:colOff>219075</xdr:colOff>
      <xdr:row>10</xdr:row>
      <xdr:rowOff>47625</xdr:rowOff>
    </xdr:to>
    <xdr:pic>
      <xdr:nvPicPr>
        <xdr:cNvPr id="2" name="2 Imagen" descr="IMCUFIDENE_we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0125"/>
          <a:ext cx="981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219075</xdr:colOff>
      <xdr:row>10</xdr:row>
      <xdr:rowOff>47625</xdr:rowOff>
    </xdr:to>
    <xdr:pic>
      <xdr:nvPicPr>
        <xdr:cNvPr id="3" name="2 Imagen" descr="IMCUFIDENE_we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0125"/>
          <a:ext cx="981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219075</xdr:colOff>
      <xdr:row>10</xdr:row>
      <xdr:rowOff>47625</xdr:rowOff>
    </xdr:to>
    <xdr:pic>
      <xdr:nvPicPr>
        <xdr:cNvPr id="4" name="2 Imagen" descr="IMCUFIDENE_we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0125"/>
          <a:ext cx="981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219075</xdr:colOff>
      <xdr:row>10</xdr:row>
      <xdr:rowOff>47625</xdr:rowOff>
    </xdr:to>
    <xdr:pic>
      <xdr:nvPicPr>
        <xdr:cNvPr id="5" name="4 Imagen" descr="IMCUFIDENE_web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0125"/>
          <a:ext cx="9810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0</xdr:row>
      <xdr:rowOff>95250</xdr:rowOff>
    </xdr:from>
    <xdr:to>
      <xdr:col>2</xdr:col>
      <xdr:colOff>28575</xdr:colOff>
      <xdr:row>5</xdr:row>
      <xdr:rowOff>66675</xdr:rowOff>
    </xdr:to>
    <xdr:pic>
      <xdr:nvPicPr>
        <xdr:cNvPr id="6" name="Picture 2" descr="Resultado de imagen para lix legislatur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95250"/>
          <a:ext cx="13049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0</xdr:colOff>
      <xdr:row>1</xdr:row>
      <xdr:rowOff>114300</xdr:rowOff>
    </xdr:from>
    <xdr:to>
      <xdr:col>32</xdr:col>
      <xdr:colOff>257175</xdr:colOff>
      <xdr:row>8</xdr:row>
      <xdr:rowOff>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23383" t="42056" r="48161" b="23306"/>
        <a:stretch>
          <a:fillRect/>
        </a:stretch>
      </xdr:blipFill>
      <xdr:spPr bwMode="auto">
        <a:xfrm>
          <a:off x="9858375" y="257175"/>
          <a:ext cx="1095375" cy="9048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Maria%20Luisa%20Villanue\Desktop\IMCUFIDENE%202018\INFORME%202018\MAYO%202018\DISCO%201\1.24%20DEPRECIACION\1.24%20DEPRECIACI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RECIACION ACUMULADA (PESOS)"/>
      <sheetName val="DEPRECIACION ACUM.(MILES PESOS)"/>
      <sheetName val="1241-4-1-1"/>
      <sheetName val="1241-6-1-1"/>
      <sheetName val="1241-6-1-2"/>
      <sheetName val="1241-6-1-3"/>
      <sheetName val="1242-6-1-1"/>
      <sheetName val="1242-6-1-2"/>
      <sheetName val="1242-6-1-3"/>
      <sheetName val="1242-6-1-4"/>
      <sheetName val="1244-2-1-1"/>
      <sheetName val="1246-2-1-1"/>
      <sheetName val="1246-4-1-1"/>
      <sheetName val="1246-4-1-2"/>
      <sheetName val="2"/>
    </sheetNames>
    <sheetDataSet>
      <sheetData sheetId="0" refreshError="1"/>
      <sheetData sheetId="1" refreshError="1"/>
      <sheetData sheetId="2" refreshError="1"/>
      <sheetData sheetId="3" refreshError="1">
        <row r="32">
          <cell r="G32">
            <v>77871.749999999985</v>
          </cell>
          <cell r="K32">
            <v>194.67937499999999</v>
          </cell>
        </row>
      </sheetData>
      <sheetData sheetId="4" refreshError="1">
        <row r="53">
          <cell r="G53">
            <v>198477.62000000002</v>
          </cell>
          <cell r="K53">
            <v>496.19405</v>
          </cell>
          <cell r="M53">
            <v>496.19405</v>
          </cell>
        </row>
      </sheetData>
      <sheetData sheetId="5" refreshError="1">
        <row r="36">
          <cell r="G36">
            <v>66864.160000000003</v>
          </cell>
        </row>
      </sheetData>
      <sheetData sheetId="6" refreshError="1"/>
      <sheetData sheetId="7" refreshError="1">
        <row r="30">
          <cell r="G30">
            <v>152007.63</v>
          </cell>
          <cell r="K30">
            <v>380.01907500000004</v>
          </cell>
        </row>
      </sheetData>
      <sheetData sheetId="8" refreshError="1">
        <row r="188">
          <cell r="G188">
            <v>5207860.9999999991</v>
          </cell>
          <cell r="K188">
            <v>13019.652500000006</v>
          </cell>
        </row>
      </sheetData>
      <sheetData sheetId="9" refreshError="1">
        <row r="36">
          <cell r="G36">
            <v>143608</v>
          </cell>
          <cell r="K36">
            <v>359.02</v>
          </cell>
          <cell r="M36">
            <v>359.02</v>
          </cell>
        </row>
      </sheetData>
      <sheetData sheetId="10" refreshError="1">
        <row r="35">
          <cell r="G35">
            <v>1432596</v>
          </cell>
        </row>
      </sheetData>
      <sheetData sheetId="11" refreshError="1">
        <row r="37">
          <cell r="G37">
            <v>26486</v>
          </cell>
          <cell r="K37">
            <v>220.71666666666667</v>
          </cell>
        </row>
      </sheetData>
      <sheetData sheetId="12" refreshError="1">
        <row r="24">
          <cell r="Q24">
            <v>117.67233333333333</v>
          </cell>
        </row>
        <row r="40">
          <cell r="G40">
            <v>14120.68</v>
          </cell>
          <cell r="K40">
            <v>117.67233333333333</v>
          </cell>
          <cell r="M40">
            <v>117.67233333333333</v>
          </cell>
        </row>
      </sheetData>
      <sheetData sheetId="13" refreshError="1">
        <row r="19">
          <cell r="Q19">
            <v>41.083333333333336</v>
          </cell>
        </row>
        <row r="35">
          <cell r="G35">
            <v>4930</v>
          </cell>
          <cell r="K35">
            <v>41.083333333333336</v>
          </cell>
          <cell r="M35">
            <v>41.083333333333336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C56"/>
  <sheetViews>
    <sheetView topLeftCell="A22" zoomScaleNormal="100" workbookViewId="0">
      <selection activeCell="I34" sqref="I34"/>
    </sheetView>
  </sheetViews>
  <sheetFormatPr baseColWidth="10" defaultRowHeight="12.75" x14ac:dyDescent="0.2"/>
  <cols>
    <col min="1" max="1" width="1.28515625" customWidth="1"/>
    <col min="2" max="2" width="11.28515625" customWidth="1"/>
    <col min="3" max="3" width="42.140625" customWidth="1"/>
    <col min="4" max="4" width="16.5703125" customWidth="1"/>
    <col min="5" max="5" width="23" customWidth="1"/>
    <col min="6" max="6" width="26.140625" hidden="1" customWidth="1"/>
    <col min="7" max="7" width="12.5703125" style="429" customWidth="1"/>
    <col min="8" max="8" width="12.7109375" bestFit="1" customWidth="1"/>
    <col min="9" max="9" width="14.140625" customWidth="1"/>
    <col min="10" max="10" width="12.140625" style="429" hidden="1" customWidth="1"/>
    <col min="11" max="11" width="12.140625" style="429" customWidth="1"/>
    <col min="12" max="17" width="12.140625" style="313" customWidth="1"/>
    <col min="18" max="22" width="12.140625" style="313" bestFit="1" customWidth="1"/>
    <col min="23" max="23" width="11.7109375" style="313" bestFit="1" customWidth="1"/>
    <col min="24" max="24" width="12.140625" style="313" bestFit="1" customWidth="1"/>
    <col min="25" max="25" width="12.7109375" style="313" customWidth="1"/>
    <col min="26" max="26" width="9.140625" style="313" bestFit="1" customWidth="1"/>
    <col min="27" max="27" width="12.140625" style="313" bestFit="1" customWidth="1"/>
    <col min="28" max="28" width="9.140625" style="313" bestFit="1" customWidth="1"/>
    <col min="29" max="29" width="11.7109375" style="313" bestFit="1" customWidth="1"/>
    <col min="30" max="30" width="10.5703125" style="313" customWidth="1"/>
    <col min="31" max="31" width="13.42578125" style="313" bestFit="1" customWidth="1"/>
    <col min="32" max="32" width="10" style="313" customWidth="1"/>
    <col min="33" max="33" width="10.140625" style="313" customWidth="1"/>
    <col min="34" max="34" width="9.28515625" style="313" customWidth="1"/>
    <col min="35" max="35" width="13.7109375" style="313" customWidth="1"/>
    <col min="36" max="36" width="12.85546875" style="313" customWidth="1"/>
    <col min="37" max="37" width="13.28515625" style="313" customWidth="1"/>
    <col min="38" max="38" width="12.85546875" style="313" customWidth="1"/>
    <col min="39" max="39" width="14.7109375" style="313" customWidth="1"/>
    <col min="40" max="40" width="12.5703125" customWidth="1"/>
    <col min="41" max="41" width="12.7109375" customWidth="1"/>
    <col min="42" max="42" width="17.7109375" customWidth="1"/>
    <col min="43" max="43" width="13.140625" customWidth="1"/>
    <col min="44" max="44" width="16.7109375" customWidth="1"/>
    <col min="45" max="45" width="14.42578125" customWidth="1"/>
    <col min="46" max="46" width="13.140625" customWidth="1"/>
    <col min="47" max="47" width="12.5703125" customWidth="1"/>
    <col min="48" max="49" width="13" customWidth="1"/>
    <col min="50" max="50" width="12" customWidth="1"/>
    <col min="51" max="52" width="12.28515625" customWidth="1"/>
    <col min="53" max="53" width="12.7109375" customWidth="1"/>
    <col min="54" max="54" width="12.28515625" customWidth="1"/>
    <col min="55" max="55" width="12.42578125" customWidth="1"/>
  </cols>
  <sheetData>
    <row r="2" spans="2:55" s="429" customFormat="1" x14ac:dyDescent="0.2">
      <c r="B2" s="446"/>
      <c r="C2" s="446"/>
      <c r="D2" s="446" t="s">
        <v>527</v>
      </c>
      <c r="E2" s="446"/>
      <c r="F2" s="446"/>
      <c r="G2" s="446"/>
      <c r="H2" s="446"/>
      <c r="I2" s="446"/>
      <c r="J2" s="446"/>
      <c r="K2" s="446"/>
      <c r="L2" s="454"/>
      <c r="M2" s="454"/>
      <c r="N2" s="454"/>
      <c r="O2" s="454"/>
      <c r="P2" s="454"/>
      <c r="Q2" s="454"/>
      <c r="R2" s="448"/>
      <c r="S2" s="448"/>
      <c r="T2" s="448"/>
      <c r="U2" s="448"/>
      <c r="V2" s="448"/>
      <c r="W2" s="448"/>
      <c r="X2" s="448"/>
      <c r="Y2" s="448"/>
      <c r="Z2" s="448"/>
      <c r="AA2" s="448"/>
      <c r="AB2" s="448"/>
      <c r="AC2" s="448"/>
      <c r="AD2" s="448"/>
      <c r="AE2" s="448"/>
      <c r="AF2" s="448"/>
      <c r="AG2" s="448"/>
      <c r="AH2" s="448"/>
      <c r="AI2" s="448"/>
      <c r="AJ2" s="448"/>
      <c r="AK2" s="292"/>
      <c r="AL2" s="292"/>
      <c r="AM2" s="292"/>
      <c r="AN2" s="289"/>
      <c r="AO2" s="289"/>
      <c r="AP2" s="289"/>
      <c r="AQ2" s="289"/>
      <c r="AR2" s="289"/>
      <c r="AS2" s="289"/>
      <c r="AT2" s="289"/>
      <c r="AU2" s="289"/>
      <c r="AV2" s="289"/>
      <c r="AW2" s="289"/>
      <c r="AX2" s="289"/>
      <c r="AY2" s="289"/>
      <c r="AZ2" s="289"/>
      <c r="BA2" s="289"/>
      <c r="BB2" s="289"/>
      <c r="BC2" s="289"/>
    </row>
    <row r="3" spans="2:55" s="290" customFormat="1" x14ac:dyDescent="0.2">
      <c r="B3" s="446"/>
      <c r="C3" s="446"/>
      <c r="D3" s="446" t="s">
        <v>528</v>
      </c>
      <c r="E3" s="446"/>
      <c r="F3" s="446"/>
      <c r="G3" s="446"/>
      <c r="H3" s="446"/>
      <c r="I3" s="446"/>
      <c r="J3" s="446"/>
      <c r="K3" s="446"/>
      <c r="L3" s="454"/>
      <c r="M3" s="454"/>
      <c r="N3" s="454"/>
      <c r="O3" s="454"/>
      <c r="P3" s="454"/>
      <c r="Q3" s="454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448"/>
      <c r="AK3" s="292"/>
      <c r="AL3" s="292"/>
      <c r="AM3" s="292"/>
      <c r="AN3" s="289"/>
      <c r="AO3" s="289"/>
      <c r="AP3" s="289"/>
      <c r="AQ3" s="289"/>
      <c r="AR3" s="289"/>
      <c r="AS3" s="289"/>
      <c r="AT3" s="289"/>
      <c r="AU3" s="289"/>
      <c r="AV3" s="289"/>
      <c r="AW3" s="289"/>
      <c r="AX3" s="289"/>
      <c r="AY3" s="289"/>
      <c r="AZ3" s="289"/>
      <c r="BA3" s="289"/>
      <c r="BB3" s="289"/>
      <c r="BC3" s="289"/>
    </row>
    <row r="4" spans="2:55" s="290" customFormat="1" x14ac:dyDescent="0.2">
      <c r="B4" s="447"/>
      <c r="C4" s="447"/>
      <c r="D4" s="447" t="s">
        <v>127</v>
      </c>
      <c r="E4" s="447"/>
      <c r="F4" s="447"/>
      <c r="G4" s="447"/>
      <c r="H4" s="447"/>
      <c r="I4" s="447"/>
      <c r="J4" s="447"/>
      <c r="K4" s="447"/>
      <c r="L4" s="494"/>
      <c r="M4" s="494"/>
      <c r="N4" s="494"/>
      <c r="O4" s="494"/>
      <c r="P4" s="494"/>
      <c r="Q4" s="494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5"/>
      <c r="AK4" s="496"/>
      <c r="AL4" s="496"/>
      <c r="AM4" s="496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91"/>
    </row>
    <row r="5" spans="2:55" s="290" customFormat="1" x14ac:dyDescent="0.2">
      <c r="B5" s="448"/>
      <c r="C5" s="448"/>
      <c r="D5" s="448" t="s">
        <v>529</v>
      </c>
      <c r="E5" s="448"/>
      <c r="F5" s="448"/>
      <c r="G5" s="448"/>
      <c r="H5" s="448"/>
      <c r="I5" s="448"/>
      <c r="J5" s="448"/>
      <c r="K5" s="448"/>
      <c r="L5" s="454"/>
      <c r="M5" s="454"/>
      <c r="N5" s="454"/>
      <c r="O5" s="454"/>
      <c r="P5" s="454"/>
      <c r="Q5" s="454"/>
      <c r="R5" s="448"/>
      <c r="S5" s="448"/>
      <c r="T5" s="448"/>
      <c r="U5" s="448"/>
      <c r="V5" s="448"/>
      <c r="W5" s="448"/>
      <c r="X5" s="448"/>
      <c r="Y5" s="448"/>
      <c r="Z5" s="448"/>
      <c r="AA5" s="448"/>
      <c r="AB5" s="448"/>
      <c r="AC5" s="448"/>
      <c r="AD5" s="448"/>
      <c r="AE5" s="448"/>
      <c r="AF5" s="448"/>
      <c r="AG5" s="448"/>
      <c r="AH5" s="448"/>
      <c r="AI5" s="448"/>
      <c r="AJ5" s="448"/>
      <c r="AK5" s="292"/>
      <c r="AL5" s="292"/>
      <c r="AM5" s="292"/>
      <c r="AN5" s="292"/>
      <c r="AO5" s="292"/>
      <c r="AP5" s="292"/>
      <c r="AQ5" s="292"/>
      <c r="AR5" s="292"/>
      <c r="AS5" s="292"/>
      <c r="AT5" s="292"/>
      <c r="AU5" s="292"/>
      <c r="AV5" s="292"/>
      <c r="AW5" s="292"/>
      <c r="AX5" s="292"/>
      <c r="AY5" s="292"/>
      <c r="AZ5" s="292"/>
      <c r="BA5" s="292"/>
      <c r="BB5" s="292"/>
      <c r="BC5" s="292"/>
    </row>
    <row r="6" spans="2:55" x14ac:dyDescent="0.2">
      <c r="B6" s="293"/>
      <c r="C6" s="293"/>
      <c r="D6" s="293"/>
      <c r="E6" s="293"/>
      <c r="F6" s="293"/>
      <c r="G6" s="293"/>
    </row>
    <row r="7" spans="2:55" ht="13.5" thickBot="1" x14ac:dyDescent="0.25">
      <c r="B7" s="293"/>
      <c r="C7" s="293"/>
      <c r="D7" s="293"/>
      <c r="E7" s="293"/>
      <c r="F7" s="293"/>
      <c r="G7" s="293"/>
    </row>
    <row r="8" spans="2:55" s="429" customFormat="1" ht="15.75" customHeight="1" thickTop="1" x14ac:dyDescent="0.2">
      <c r="C8" s="449"/>
      <c r="D8" s="449"/>
      <c r="E8" s="449"/>
      <c r="F8" s="449"/>
      <c r="G8" s="449"/>
      <c r="H8" s="449"/>
      <c r="I8" s="449"/>
      <c r="J8" s="449"/>
      <c r="K8" s="449"/>
      <c r="L8" s="450"/>
      <c r="M8" s="450"/>
      <c r="N8" s="450"/>
      <c r="O8" s="450"/>
      <c r="P8" s="450"/>
      <c r="Q8" s="450"/>
      <c r="R8" s="450"/>
      <c r="S8" s="450"/>
      <c r="T8" s="450"/>
      <c r="U8" s="450"/>
      <c r="V8" s="450"/>
      <c r="W8" s="450"/>
      <c r="X8" s="450"/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50"/>
      <c r="AK8" s="313"/>
      <c r="AL8" s="313"/>
      <c r="AM8" s="313"/>
    </row>
    <row r="9" spans="2:55" s="429" customFormat="1" ht="15.75" customHeight="1" x14ac:dyDescent="0.2">
      <c r="C9" s="450"/>
      <c r="D9" s="450"/>
      <c r="E9" s="485" t="s">
        <v>596</v>
      </c>
      <c r="F9" s="668"/>
      <c r="G9" s="668"/>
      <c r="H9" s="450"/>
      <c r="I9" s="450"/>
      <c r="J9" s="450"/>
      <c r="K9" s="450"/>
      <c r="L9" s="450"/>
      <c r="M9" s="450"/>
      <c r="N9" s="450"/>
      <c r="O9" s="450"/>
      <c r="P9" s="450"/>
      <c r="Q9" s="450"/>
      <c r="R9" s="450"/>
      <c r="S9" s="450"/>
      <c r="T9" s="450"/>
      <c r="U9" s="450"/>
      <c r="V9" s="450"/>
      <c r="W9" s="450"/>
      <c r="X9" s="450"/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50"/>
      <c r="AK9" s="313"/>
      <c r="AL9" s="313"/>
      <c r="AM9" s="313"/>
    </row>
    <row r="10" spans="2:55" s="429" customFormat="1" ht="15.75" customHeight="1" x14ac:dyDescent="0.2">
      <c r="C10" s="450"/>
      <c r="D10" s="450"/>
      <c r="E10" s="485" t="s">
        <v>624</v>
      </c>
      <c r="F10" s="668"/>
      <c r="G10" s="668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0"/>
      <c r="Y10" s="450"/>
      <c r="Z10" s="450"/>
      <c r="AA10" s="450"/>
      <c r="AB10" s="450"/>
      <c r="AC10" s="450"/>
      <c r="AD10" s="450"/>
      <c r="AE10" s="450"/>
      <c r="AF10" s="450"/>
      <c r="AG10" s="450"/>
      <c r="AH10" s="450"/>
      <c r="AI10" s="450"/>
      <c r="AJ10" s="450"/>
      <c r="AK10" s="313"/>
      <c r="AL10" s="313"/>
      <c r="AM10" s="313"/>
    </row>
    <row r="11" spans="2:55" s="429" customFormat="1" ht="12.75" customHeight="1" x14ac:dyDescent="0.2">
      <c r="C11" s="343"/>
      <c r="D11" s="343"/>
      <c r="E11" s="343" t="s">
        <v>658</v>
      </c>
      <c r="F11" s="343"/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343"/>
      <c r="T11" s="343"/>
      <c r="U11" s="343"/>
      <c r="V11" s="343"/>
      <c r="W11" s="343"/>
      <c r="X11" s="343"/>
      <c r="Y11" s="343"/>
      <c r="Z11" s="343"/>
      <c r="AA11" s="343"/>
      <c r="AB11" s="343"/>
      <c r="AC11" s="343"/>
      <c r="AD11" s="343"/>
      <c r="AE11" s="343"/>
      <c r="AF11" s="343"/>
      <c r="AG11" s="343"/>
      <c r="AH11" s="343"/>
      <c r="AI11" s="343"/>
      <c r="AJ11" s="343"/>
      <c r="AK11" s="313"/>
      <c r="AL11" s="313"/>
      <c r="AM11" s="313"/>
    </row>
    <row r="12" spans="2:55" ht="18" customHeight="1" thickBot="1" x14ac:dyDescent="0.25">
      <c r="B12" s="486"/>
      <c r="C12" s="498"/>
      <c r="D12" s="511" t="s">
        <v>530</v>
      </c>
      <c r="E12" s="512"/>
      <c r="F12" s="512"/>
      <c r="G12" s="512"/>
      <c r="H12" s="512"/>
      <c r="I12" s="512"/>
      <c r="J12" s="498"/>
      <c r="K12" s="498"/>
      <c r="L12" s="497"/>
      <c r="M12" s="497"/>
      <c r="N12" s="497"/>
      <c r="O12" s="497"/>
      <c r="P12" s="497"/>
      <c r="Q12" s="497"/>
      <c r="R12" s="498"/>
      <c r="S12" s="498"/>
      <c r="T12" s="498"/>
      <c r="U12" s="498"/>
      <c r="V12" s="498"/>
      <c r="W12" s="498"/>
      <c r="X12" s="498"/>
      <c r="Y12" s="498"/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</row>
    <row r="13" spans="2:55" x14ac:dyDescent="0.2">
      <c r="B13" s="513"/>
      <c r="C13" s="514"/>
      <c r="D13" s="514"/>
      <c r="E13" s="514"/>
      <c r="F13" s="514"/>
      <c r="G13" s="514"/>
      <c r="H13" s="514"/>
      <c r="I13" s="514"/>
      <c r="J13" s="514"/>
      <c r="K13" s="515"/>
    </row>
    <row r="14" spans="2:55" s="299" customFormat="1" ht="66" customHeight="1" x14ac:dyDescent="0.2">
      <c r="B14" s="516" t="s">
        <v>531</v>
      </c>
      <c r="C14" s="294" t="s">
        <v>532</v>
      </c>
      <c r="D14" s="294" t="s">
        <v>23</v>
      </c>
      <c r="E14" s="294" t="s">
        <v>11</v>
      </c>
      <c r="F14" s="295" t="s">
        <v>533</v>
      </c>
      <c r="G14" s="642" t="s">
        <v>663</v>
      </c>
      <c r="H14" s="669" t="s">
        <v>664</v>
      </c>
      <c r="I14" s="670"/>
      <c r="J14" s="296" t="s">
        <v>604</v>
      </c>
      <c r="K14" s="517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500"/>
      <c r="AG14" s="499"/>
      <c r="AH14" s="499"/>
      <c r="AI14" s="499"/>
      <c r="AJ14" s="501"/>
      <c r="AK14" s="298"/>
      <c r="AL14" s="298"/>
      <c r="AM14" s="298"/>
      <c r="AN14" s="297"/>
      <c r="AO14" s="297"/>
      <c r="AP14" s="297"/>
      <c r="AQ14" s="297"/>
      <c r="AR14" s="297"/>
      <c r="AS14" s="297"/>
      <c r="AT14" s="297"/>
      <c r="AU14" s="297"/>
      <c r="AV14" s="297"/>
      <c r="AW14" s="297"/>
      <c r="AX14" s="297"/>
      <c r="AY14" s="297"/>
      <c r="AZ14" s="297"/>
      <c r="BA14" s="297"/>
      <c r="BB14" s="297"/>
      <c r="BC14" s="297"/>
    </row>
    <row r="15" spans="2:55" x14ac:dyDescent="0.2">
      <c r="B15" s="518"/>
      <c r="C15" s="301" t="s">
        <v>534</v>
      </c>
      <c r="D15" s="300"/>
      <c r="E15" s="300"/>
      <c r="F15" s="397"/>
      <c r="G15" s="396"/>
      <c r="H15" s="396"/>
      <c r="I15" s="396"/>
      <c r="J15" s="396"/>
      <c r="K15" s="519"/>
    </row>
    <row r="16" spans="2:55" x14ac:dyDescent="0.2">
      <c r="B16" s="518"/>
      <c r="C16" s="301" t="s">
        <v>535</v>
      </c>
      <c r="D16" s="310"/>
      <c r="E16" s="300" t="s">
        <v>536</v>
      </c>
      <c r="F16" s="302"/>
      <c r="G16" s="303"/>
      <c r="H16" s="671" t="s">
        <v>533</v>
      </c>
      <c r="I16" s="673" t="s">
        <v>631</v>
      </c>
      <c r="J16" s="303"/>
      <c r="K16" s="520"/>
    </row>
    <row r="17" spans="2:55" x14ac:dyDescent="0.2">
      <c r="B17" s="518"/>
      <c r="C17" s="304" t="s">
        <v>537</v>
      </c>
      <c r="D17" s="300"/>
      <c r="E17" s="300"/>
      <c r="F17" s="302"/>
      <c r="G17" s="303"/>
      <c r="H17" s="672"/>
      <c r="I17" s="674"/>
      <c r="J17" s="303"/>
      <c r="K17" s="520"/>
      <c r="AK17" s="298"/>
      <c r="AL17" s="298"/>
      <c r="AM17" s="298"/>
      <c r="AN17" s="297"/>
      <c r="AO17" s="297"/>
      <c r="AP17" s="297"/>
      <c r="AQ17" s="297"/>
      <c r="AR17" s="297"/>
      <c r="AS17" s="297"/>
      <c r="AT17" s="297"/>
      <c r="AU17" s="297"/>
      <c r="AV17" s="297"/>
      <c r="AW17" s="297"/>
      <c r="AX17" s="297"/>
      <c r="AY17" s="297"/>
      <c r="AZ17" s="297"/>
      <c r="BA17" s="297"/>
      <c r="BB17" s="297"/>
      <c r="BC17" s="297"/>
    </row>
    <row r="18" spans="2:55" x14ac:dyDescent="0.2">
      <c r="B18" s="518"/>
      <c r="C18" s="304"/>
      <c r="D18" s="300"/>
      <c r="E18" s="300"/>
      <c r="F18" s="302"/>
      <c r="G18" s="303"/>
      <c r="H18" s="303"/>
      <c r="I18" s="303"/>
      <c r="J18" s="303"/>
      <c r="K18" s="520"/>
    </row>
    <row r="19" spans="2:55" x14ac:dyDescent="0.2">
      <c r="B19" s="518"/>
      <c r="C19" s="301" t="s">
        <v>538</v>
      </c>
      <c r="D19" s="300"/>
      <c r="E19" s="300"/>
      <c r="F19" s="302"/>
      <c r="G19" s="303"/>
      <c r="H19" s="303"/>
      <c r="I19" s="303"/>
      <c r="J19" s="303"/>
      <c r="K19" s="520"/>
      <c r="AJ19" s="502"/>
      <c r="AK19" s="407"/>
    </row>
    <row r="20" spans="2:55" s="308" customFormat="1" x14ac:dyDescent="0.2">
      <c r="B20" s="521" t="s">
        <v>539</v>
      </c>
      <c r="C20" s="305" t="s">
        <v>540</v>
      </c>
      <c r="D20" s="31">
        <f>+'1241-4-1-1'!D69</f>
        <v>461729.87000000017</v>
      </c>
      <c r="E20" s="371">
        <f>0.2/12</f>
        <v>1.6666666666666666E-2</v>
      </c>
      <c r="F20" s="31">
        <f>+'1241-4-1-1'!K69</f>
        <v>7695.4978333333529</v>
      </c>
      <c r="G20" s="110">
        <v>359620.48</v>
      </c>
      <c r="H20" s="31">
        <f>+'1241-4-1-1'!M69</f>
        <v>7695.4978333333338</v>
      </c>
      <c r="I20" s="31">
        <f>G20+H20</f>
        <v>367315.97783333331</v>
      </c>
      <c r="J20" s="31" t="e">
        <f>+'1241-4-1-1'!#REF!</f>
        <v>#REF!</v>
      </c>
      <c r="K20" s="522"/>
      <c r="L20" s="364"/>
      <c r="M20" s="364"/>
      <c r="N20" s="364"/>
      <c r="O20" s="364"/>
      <c r="P20" s="503"/>
      <c r="Q20" s="503"/>
      <c r="R20" s="504"/>
      <c r="S20" s="504"/>
      <c r="T20" s="327"/>
      <c r="U20" s="327"/>
      <c r="V20" s="327"/>
      <c r="W20" s="55"/>
      <c r="X20" s="55"/>
      <c r="Y20" s="364"/>
      <c r="Z20" s="364"/>
      <c r="AA20" s="364"/>
      <c r="AB20" s="364"/>
      <c r="AC20" s="364"/>
      <c r="AD20" s="364"/>
      <c r="AE20" s="364"/>
      <c r="AF20" s="364"/>
      <c r="AG20" s="364"/>
      <c r="AH20" s="364"/>
      <c r="AI20" s="364"/>
      <c r="AJ20" s="364"/>
      <c r="AK20" s="420"/>
      <c r="AL20" s="505"/>
      <c r="AM20" s="505"/>
      <c r="AN20" s="307"/>
      <c r="AO20" s="307"/>
      <c r="AP20" s="307"/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</row>
    <row r="21" spans="2:55" s="308" customFormat="1" x14ac:dyDescent="0.2">
      <c r="B21" s="521" t="s">
        <v>541</v>
      </c>
      <c r="C21" s="305" t="s">
        <v>542</v>
      </c>
      <c r="D21" s="31">
        <f>'[1]1241-6-1-1'!G32</f>
        <v>77871.749999999985</v>
      </c>
      <c r="E21" s="371">
        <f t="shared" ref="E21:E27" si="0">0.03/12</f>
        <v>2.5000000000000001E-3</v>
      </c>
      <c r="F21" s="31">
        <f>+'[1]1241-6-1-1'!K32</f>
        <v>194.67937499999999</v>
      </c>
      <c r="G21" s="110">
        <v>11047.93</v>
      </c>
      <c r="H21" s="31">
        <v>194.7</v>
      </c>
      <c r="I21" s="445">
        <f>G21+H21</f>
        <v>11242.630000000001</v>
      </c>
      <c r="J21" s="31">
        <f>D21-I21</f>
        <v>66629.119999999981</v>
      </c>
      <c r="K21" s="522"/>
      <c r="L21" s="364"/>
      <c r="M21" s="364"/>
      <c r="N21" s="364"/>
      <c r="O21" s="364"/>
      <c r="P21" s="503"/>
      <c r="Q21" s="503"/>
      <c r="R21" s="504"/>
      <c r="S21" s="504"/>
      <c r="T21" s="327"/>
      <c r="U21" s="327"/>
      <c r="V21" s="327"/>
      <c r="W21" s="364"/>
      <c r="X21" s="364"/>
      <c r="Y21" s="55"/>
      <c r="Z21" s="55"/>
      <c r="AA21" s="55"/>
      <c r="AB21" s="55"/>
      <c r="AC21" s="55"/>
      <c r="AD21" s="55"/>
      <c r="AE21" s="55"/>
      <c r="AF21" s="364"/>
      <c r="AG21" s="364"/>
      <c r="AH21" s="364"/>
      <c r="AI21" s="364"/>
      <c r="AJ21" s="364"/>
      <c r="AK21" s="408"/>
      <c r="AL21" s="505"/>
      <c r="AM21" s="505"/>
      <c r="AN21" s="309"/>
      <c r="AO21" s="309"/>
      <c r="AP21" s="309"/>
      <c r="AQ21" s="309"/>
      <c r="AR21" s="309"/>
      <c r="AS21" s="309"/>
      <c r="AT21" s="309"/>
      <c r="AU21" s="309"/>
      <c r="AV21" s="309"/>
      <c r="AW21" s="309"/>
      <c r="AX21" s="309"/>
      <c r="AY21" s="309"/>
      <c r="AZ21" s="309"/>
      <c r="BA21" s="309"/>
      <c r="BB21" s="309"/>
      <c r="BC21" s="309"/>
    </row>
    <row r="22" spans="2:55" s="308" customFormat="1" x14ac:dyDescent="0.2">
      <c r="B22" s="521" t="s">
        <v>543</v>
      </c>
      <c r="C22" s="305" t="s">
        <v>544</v>
      </c>
      <c r="D22" s="31">
        <f>'[1]1241-6-1-2'!G53</f>
        <v>198477.62000000002</v>
      </c>
      <c r="E22" s="371">
        <f t="shared" si="0"/>
        <v>2.5000000000000001E-3</v>
      </c>
      <c r="F22" s="31">
        <f>'[1]1241-6-1-2'!K53</f>
        <v>496.19405</v>
      </c>
      <c r="G22" s="110">
        <v>25978.54</v>
      </c>
      <c r="H22" s="31">
        <f>'[1]1241-6-1-2'!M53</f>
        <v>496.19405</v>
      </c>
      <c r="I22" s="31">
        <f>G22+H22</f>
        <v>26474.734049999999</v>
      </c>
      <c r="J22" s="31">
        <f t="shared" ref="J22:J31" si="1">D22-I22</f>
        <v>172002.88595000003</v>
      </c>
      <c r="K22" s="522"/>
      <c r="L22" s="364"/>
      <c r="M22" s="364"/>
      <c r="N22" s="364"/>
      <c r="O22" s="364"/>
      <c r="P22" s="503"/>
      <c r="Q22" s="503"/>
      <c r="R22" s="504"/>
      <c r="S22" s="504"/>
      <c r="T22" s="327"/>
      <c r="U22" s="327"/>
      <c r="V22" s="327"/>
      <c r="W22" s="327"/>
      <c r="X22" s="327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408"/>
      <c r="AL22" s="505"/>
      <c r="AM22" s="505"/>
    </row>
    <row r="23" spans="2:55" s="308" customFormat="1" x14ac:dyDescent="0.2">
      <c r="B23" s="521" t="s">
        <v>545</v>
      </c>
      <c r="C23" s="305" t="s">
        <v>546</v>
      </c>
      <c r="D23" s="31">
        <f>'[1]1241-6-1-3'!G36</f>
        <v>66864.160000000003</v>
      </c>
      <c r="E23" s="371">
        <f t="shared" si="0"/>
        <v>2.5000000000000001E-3</v>
      </c>
      <c r="F23" s="31">
        <f>+'1241-6-1-3'!K29</f>
        <v>167.16039999999998</v>
      </c>
      <c r="G23" s="110">
        <v>7699.31</v>
      </c>
      <c r="H23" s="31">
        <f>+'1241-6-1-3'!M29</f>
        <v>167.16039999999998</v>
      </c>
      <c r="I23" s="31">
        <f t="shared" ref="I23:I31" si="2">G23+H23</f>
        <v>7866.4704000000002</v>
      </c>
      <c r="J23" s="31">
        <f t="shared" si="1"/>
        <v>58997.689600000005</v>
      </c>
      <c r="K23" s="522"/>
      <c r="L23" s="364"/>
      <c r="M23" s="364"/>
      <c r="N23" s="364"/>
      <c r="O23" s="364"/>
      <c r="P23" s="503"/>
      <c r="Q23" s="503"/>
      <c r="R23" s="504"/>
      <c r="S23" s="504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64"/>
      <c r="AG23" s="364"/>
      <c r="AH23" s="364"/>
      <c r="AI23" s="364"/>
      <c r="AJ23" s="364"/>
      <c r="AK23" s="408"/>
      <c r="AL23" s="505"/>
      <c r="AM23" s="505"/>
    </row>
    <row r="24" spans="2:55" s="308" customFormat="1" x14ac:dyDescent="0.2">
      <c r="B24" s="521" t="s">
        <v>547</v>
      </c>
      <c r="C24" s="305" t="s">
        <v>548</v>
      </c>
      <c r="D24" s="31">
        <v>129902.86</v>
      </c>
      <c r="E24" s="371">
        <f t="shared" si="0"/>
        <v>2.5000000000000001E-3</v>
      </c>
      <c r="F24" s="31">
        <f>+'1242-6-1-1'!K29</f>
        <v>324.75715000000002</v>
      </c>
      <c r="G24" s="110">
        <v>14330.76</v>
      </c>
      <c r="H24" s="31">
        <f>+'1242-6-1-1'!K29</f>
        <v>324.75715000000002</v>
      </c>
      <c r="I24" s="31">
        <f t="shared" si="2"/>
        <v>14655.51715</v>
      </c>
      <c r="J24" s="31">
        <f t="shared" si="1"/>
        <v>115247.34285</v>
      </c>
      <c r="K24" s="522"/>
      <c r="L24" s="364"/>
      <c r="M24" s="364"/>
      <c r="N24" s="364"/>
      <c r="O24" s="364"/>
      <c r="P24" s="503"/>
      <c r="Q24" s="503"/>
      <c r="R24" s="504"/>
      <c r="S24" s="504"/>
      <c r="T24" s="327"/>
      <c r="U24" s="327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64"/>
      <c r="AG24" s="364"/>
      <c r="AH24" s="364"/>
      <c r="AI24" s="364"/>
      <c r="AJ24" s="364"/>
      <c r="AK24" s="408"/>
      <c r="AL24" s="505"/>
      <c r="AM24" s="505"/>
    </row>
    <row r="25" spans="2:55" s="308" customFormat="1" x14ac:dyDescent="0.2">
      <c r="B25" s="521" t="s">
        <v>549</v>
      </c>
      <c r="C25" s="305" t="s">
        <v>550</v>
      </c>
      <c r="D25" s="31">
        <f>'[1]1242-6-1-2'!G30</f>
        <v>152007.63</v>
      </c>
      <c r="E25" s="371">
        <f t="shared" si="0"/>
        <v>2.5000000000000001E-3</v>
      </c>
      <c r="F25" s="31">
        <f>+'[1]1242-6-1-2'!K30</f>
        <v>380.01907500000004</v>
      </c>
      <c r="G25" s="110">
        <v>22421.07</v>
      </c>
      <c r="H25" s="31">
        <v>380.01</v>
      </c>
      <c r="I25" s="31">
        <f t="shared" si="2"/>
        <v>22801.079999999998</v>
      </c>
      <c r="J25" s="31">
        <f t="shared" si="1"/>
        <v>129206.55</v>
      </c>
      <c r="K25" s="522"/>
      <c r="L25" s="364"/>
      <c r="M25" s="364"/>
      <c r="N25" s="364"/>
      <c r="O25" s="364"/>
      <c r="P25" s="503"/>
      <c r="Q25" s="503"/>
      <c r="R25" s="504"/>
      <c r="S25" s="504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64"/>
      <c r="AG25" s="364"/>
      <c r="AH25" s="364"/>
      <c r="AI25" s="364"/>
      <c r="AJ25" s="364"/>
      <c r="AK25" s="408"/>
      <c r="AL25" s="505"/>
      <c r="AM25" s="505"/>
    </row>
    <row r="26" spans="2:55" s="308" customFormat="1" x14ac:dyDescent="0.2">
      <c r="B26" s="521" t="s">
        <v>551</v>
      </c>
      <c r="C26" s="305" t="s">
        <v>552</v>
      </c>
      <c r="D26" s="31">
        <f>'[1]1242-6-1-3'!G188</f>
        <v>5207860.9999999991</v>
      </c>
      <c r="E26" s="371">
        <f t="shared" si="0"/>
        <v>2.5000000000000001E-3</v>
      </c>
      <c r="F26" s="31">
        <f>+'[1]1242-6-1-3'!K188</f>
        <v>13019.652500000006</v>
      </c>
      <c r="G26" s="110">
        <v>766825.15</v>
      </c>
      <c r="H26" s="31">
        <v>13019.62</v>
      </c>
      <c r="I26" s="31">
        <f t="shared" si="2"/>
        <v>779844.77</v>
      </c>
      <c r="J26" s="31">
        <f t="shared" si="1"/>
        <v>4428016.2299999986</v>
      </c>
      <c r="K26" s="522"/>
      <c r="L26" s="364"/>
      <c r="M26" s="364"/>
      <c r="N26" s="364"/>
      <c r="O26" s="364"/>
      <c r="P26" s="503"/>
      <c r="Q26" s="503"/>
      <c r="R26" s="504"/>
      <c r="S26" s="504"/>
      <c r="T26" s="327"/>
      <c r="U26" s="327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64"/>
      <c r="AG26" s="364"/>
      <c r="AH26" s="364"/>
      <c r="AI26" s="364"/>
      <c r="AJ26" s="364"/>
      <c r="AK26" s="408"/>
      <c r="AL26" s="506"/>
      <c r="AM26" s="505"/>
    </row>
    <row r="27" spans="2:55" s="308" customFormat="1" x14ac:dyDescent="0.2">
      <c r="B27" s="521" t="s">
        <v>553</v>
      </c>
      <c r="C27" s="305" t="s">
        <v>554</v>
      </c>
      <c r="D27" s="31">
        <f>'[1]1242-6-1-4'!G36</f>
        <v>143608</v>
      </c>
      <c r="E27" s="371">
        <f t="shared" si="0"/>
        <v>2.5000000000000001E-3</v>
      </c>
      <c r="F27" s="31">
        <f>'[1]1242-6-1-4'!K36</f>
        <v>359.02</v>
      </c>
      <c r="G27" s="110">
        <v>21182.46</v>
      </c>
      <c r="H27" s="31">
        <f>'[1]1242-6-1-4'!M36</f>
        <v>359.02</v>
      </c>
      <c r="I27" s="31">
        <f t="shared" si="2"/>
        <v>21541.48</v>
      </c>
      <c r="J27" s="31">
        <f t="shared" si="1"/>
        <v>122066.52</v>
      </c>
      <c r="K27" s="522"/>
      <c r="L27" s="364"/>
      <c r="M27" s="364"/>
      <c r="N27" s="364"/>
      <c r="O27" s="364"/>
      <c r="P27" s="503"/>
      <c r="Q27" s="503"/>
      <c r="R27" s="504"/>
      <c r="S27" s="504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64"/>
      <c r="AG27" s="364"/>
      <c r="AH27" s="364"/>
      <c r="AI27" s="364"/>
      <c r="AJ27" s="364"/>
      <c r="AK27" s="408"/>
      <c r="AL27" s="505"/>
      <c r="AM27" s="505"/>
    </row>
    <row r="28" spans="2:55" s="308" customFormat="1" x14ac:dyDescent="0.2">
      <c r="B28" s="521" t="s">
        <v>555</v>
      </c>
      <c r="C28" s="305" t="s">
        <v>556</v>
      </c>
      <c r="D28" s="31">
        <f>'[1]1244-2-1-1'!G35</f>
        <v>1432596</v>
      </c>
      <c r="E28" s="371">
        <f>0.1/12</f>
        <v>8.3333333333333332E-3</v>
      </c>
      <c r="F28" s="31">
        <f>+'1244-2-1-1'!K28</f>
        <v>11938.299999999996</v>
      </c>
      <c r="G28" s="110">
        <v>533618.13</v>
      </c>
      <c r="H28" s="31">
        <v>11938.32</v>
      </c>
      <c r="I28" s="31">
        <f t="shared" si="2"/>
        <v>545556.44999999995</v>
      </c>
      <c r="J28" s="31">
        <f t="shared" si="1"/>
        <v>887039.55</v>
      </c>
      <c r="K28" s="522"/>
      <c r="L28" s="364"/>
      <c r="M28" s="364"/>
      <c r="N28" s="364"/>
      <c r="O28" s="364"/>
      <c r="P28" s="503"/>
      <c r="Q28" s="503"/>
      <c r="R28" s="504"/>
      <c r="S28" s="504"/>
      <c r="T28" s="327"/>
      <c r="U28" s="327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64"/>
      <c r="AG28" s="364"/>
      <c r="AH28" s="364"/>
      <c r="AI28" s="364"/>
      <c r="AJ28" s="364"/>
      <c r="AK28" s="408"/>
      <c r="AL28" s="505"/>
      <c r="AM28" s="505"/>
    </row>
    <row r="29" spans="2:55" s="308" customFormat="1" x14ac:dyDescent="0.2">
      <c r="B29" s="521" t="s">
        <v>557</v>
      </c>
      <c r="C29" s="305" t="s">
        <v>558</v>
      </c>
      <c r="D29" s="31">
        <f>'[1]1246-2-1-1'!G37</f>
        <v>26486</v>
      </c>
      <c r="E29" s="371">
        <f>0.1/12</f>
        <v>8.3333333333333332E-3</v>
      </c>
      <c r="F29" s="31">
        <f>+'[1]1246-2-1-1'!K37</f>
        <v>220.71666666666667</v>
      </c>
      <c r="G29" s="661">
        <v>13022.43</v>
      </c>
      <c r="H29" s="31">
        <v>220.73</v>
      </c>
      <c r="I29" s="31">
        <f t="shared" si="2"/>
        <v>13243.16</v>
      </c>
      <c r="J29" s="31">
        <f t="shared" si="1"/>
        <v>13242.84</v>
      </c>
      <c r="K29" s="522"/>
      <c r="L29" s="364"/>
      <c r="M29" s="364"/>
      <c r="N29" s="364"/>
      <c r="O29" s="364"/>
      <c r="P29" s="503"/>
      <c r="Q29" s="503"/>
      <c r="R29" s="504"/>
      <c r="S29" s="504"/>
      <c r="T29" s="327"/>
      <c r="U29" s="327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64"/>
      <c r="AG29" s="364"/>
      <c r="AH29" s="364"/>
      <c r="AI29" s="364"/>
      <c r="AJ29" s="364"/>
      <c r="AK29" s="408"/>
      <c r="AL29" s="505"/>
      <c r="AM29" s="505"/>
    </row>
    <row r="30" spans="2:55" s="308" customFormat="1" x14ac:dyDescent="0.2">
      <c r="B30" s="521" t="s">
        <v>559</v>
      </c>
      <c r="C30" s="305" t="s">
        <v>560</v>
      </c>
      <c r="D30" s="31">
        <f>'[1]1246-4-1-1'!G40</f>
        <v>14120.68</v>
      </c>
      <c r="E30" s="371">
        <f>0.1/12</f>
        <v>8.3333333333333332E-3</v>
      </c>
      <c r="F30" s="31">
        <f>+'[1]1246-4-1-1'!K40</f>
        <v>117.67233333333333</v>
      </c>
      <c r="G30" s="110">
        <v>6942.64</v>
      </c>
      <c r="H30" s="31">
        <f>+'[1]1246-4-1-1'!M40</f>
        <v>117.67233333333333</v>
      </c>
      <c r="I30" s="31">
        <f t="shared" si="2"/>
        <v>7060.3123333333333</v>
      </c>
      <c r="J30" s="31">
        <f t="shared" si="1"/>
        <v>7060.367666666667</v>
      </c>
      <c r="K30" s="522"/>
      <c r="L30" s="364"/>
      <c r="M30" s="364"/>
      <c r="N30" s="364"/>
      <c r="O30" s="364"/>
      <c r="P30" s="503"/>
      <c r="Q30" s="503"/>
      <c r="R30" s="504"/>
      <c r="S30" s="504"/>
      <c r="T30" s="327"/>
      <c r="U30" s="327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64"/>
      <c r="AG30" s="364"/>
      <c r="AH30" s="364"/>
      <c r="AI30" s="364"/>
      <c r="AJ30" s="364"/>
      <c r="AK30" s="408"/>
      <c r="AL30" s="505"/>
      <c r="AM30" s="505"/>
    </row>
    <row r="31" spans="2:55" s="308" customFormat="1" ht="12" customHeight="1" x14ac:dyDescent="0.2">
      <c r="B31" s="521" t="s">
        <v>561</v>
      </c>
      <c r="C31" s="305" t="s">
        <v>562</v>
      </c>
      <c r="D31" s="31">
        <f>'[1]1246-4-1-2'!G35</f>
        <v>4930</v>
      </c>
      <c r="E31" s="371">
        <f>0.1/12</f>
        <v>8.3333333333333332E-3</v>
      </c>
      <c r="F31" s="31">
        <f>+'[1]1246-4-1-2'!K35</f>
        <v>41.083333333333336</v>
      </c>
      <c r="G31" s="110">
        <v>2423.87</v>
      </c>
      <c r="H31" s="31">
        <f>+'[1]1246-4-1-2'!M35</f>
        <v>41.083333333333336</v>
      </c>
      <c r="I31" s="31">
        <f t="shared" si="2"/>
        <v>2464.9533333333334</v>
      </c>
      <c r="J31" s="31">
        <f t="shared" si="1"/>
        <v>2465.0466666666666</v>
      </c>
      <c r="K31" s="522"/>
      <c r="L31" s="364"/>
      <c r="M31" s="364"/>
      <c r="N31" s="364"/>
      <c r="O31" s="364"/>
      <c r="P31" s="503"/>
      <c r="Q31" s="503"/>
      <c r="R31" s="504"/>
      <c r="S31" s="504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64"/>
      <c r="AG31" s="364"/>
      <c r="AH31" s="364"/>
      <c r="AI31" s="364"/>
      <c r="AJ31" s="364"/>
      <c r="AK31" s="408"/>
      <c r="AL31" s="505"/>
      <c r="AM31" s="505"/>
    </row>
    <row r="32" spans="2:55" s="290" customFormat="1" x14ac:dyDescent="0.2">
      <c r="B32" s="523"/>
      <c r="C32" s="451" t="s">
        <v>563</v>
      </c>
      <c r="D32" s="310">
        <f>SUM(D20:D31)</f>
        <v>7916455.5699999984</v>
      </c>
      <c r="E32" s="311">
        <f>SUM(E20:E31)</f>
        <v>6.7499999999999991E-2</v>
      </c>
      <c r="F32" s="312">
        <f>SUM(F20:F31)</f>
        <v>34954.752716666699</v>
      </c>
      <c r="G32" s="312">
        <f>SUM(G20:G31)</f>
        <v>1785112.77</v>
      </c>
      <c r="H32" s="306">
        <f t="shared" ref="H32:I32" si="3">SUM(H20:H31)</f>
        <v>34954.765100000004</v>
      </c>
      <c r="I32" s="326">
        <f t="shared" si="3"/>
        <v>1820067.5350999997</v>
      </c>
      <c r="J32" s="326" t="e">
        <f>SUM(J20:J31)</f>
        <v>#REF!</v>
      </c>
      <c r="K32" s="524"/>
      <c r="L32" s="507"/>
      <c r="M32" s="507"/>
      <c r="N32" s="507"/>
      <c r="O32" s="507"/>
      <c r="P32" s="507"/>
      <c r="Q32" s="507"/>
      <c r="R32" s="507"/>
      <c r="S32" s="507"/>
      <c r="T32" s="327"/>
      <c r="U32" s="327"/>
      <c r="V32" s="327"/>
      <c r="W32" s="327"/>
      <c r="X32" s="327"/>
      <c r="Y32" s="327"/>
      <c r="Z32" s="327"/>
      <c r="AA32" s="327"/>
      <c r="AB32" s="327"/>
      <c r="AC32" s="327"/>
      <c r="AD32" s="327"/>
      <c r="AE32" s="327"/>
      <c r="AF32" s="327"/>
      <c r="AG32" s="327"/>
      <c r="AH32" s="327"/>
      <c r="AI32" s="364"/>
      <c r="AJ32" s="364"/>
      <c r="AK32" s="508"/>
      <c r="AL32" s="502"/>
      <c r="AM32" s="502"/>
    </row>
    <row r="33" spans="2:36" x14ac:dyDescent="0.2">
      <c r="B33" s="525"/>
      <c r="C33" s="313"/>
      <c r="D33" s="509"/>
      <c r="E33" s="526"/>
      <c r="F33" s="313"/>
      <c r="G33" s="313"/>
      <c r="H33" s="313"/>
      <c r="I33" s="313"/>
      <c r="J33" s="313"/>
      <c r="K33" s="527"/>
    </row>
    <row r="34" spans="2:36" x14ac:dyDescent="0.2">
      <c r="B34" s="525"/>
      <c r="C34" s="313"/>
      <c r="D34" s="509"/>
      <c r="E34" s="526"/>
      <c r="F34" s="313"/>
      <c r="G34" s="313"/>
      <c r="H34" s="313"/>
      <c r="I34" s="313"/>
      <c r="J34" s="313"/>
      <c r="K34" s="527"/>
      <c r="X34" s="509"/>
      <c r="Y34" s="327"/>
      <c r="Z34" s="327"/>
      <c r="AA34" s="327"/>
      <c r="AB34" s="327"/>
      <c r="AC34" s="327"/>
      <c r="AD34" s="327"/>
      <c r="AE34" s="327"/>
      <c r="AF34" s="327"/>
      <c r="AG34" s="327"/>
      <c r="AH34" s="327"/>
      <c r="AI34" s="327"/>
      <c r="AJ34" s="509"/>
    </row>
    <row r="35" spans="2:36" x14ac:dyDescent="0.2">
      <c r="B35" s="665" t="s">
        <v>625</v>
      </c>
      <c r="C35" s="666"/>
      <c r="D35" s="666"/>
      <c r="E35" s="666"/>
      <c r="F35" s="666"/>
      <c r="G35" s="666"/>
      <c r="H35" s="666"/>
      <c r="I35" s="666"/>
      <c r="J35" s="666"/>
      <c r="K35" s="667"/>
      <c r="X35" s="509"/>
      <c r="Y35" s="509"/>
      <c r="Z35" s="509"/>
      <c r="AA35" s="509"/>
      <c r="AB35" s="509"/>
      <c r="AC35" s="509"/>
      <c r="AD35" s="509"/>
      <c r="AE35" s="509"/>
      <c r="AF35" s="509"/>
      <c r="AG35" s="509"/>
      <c r="AH35" s="509"/>
      <c r="AI35" s="509"/>
    </row>
    <row r="36" spans="2:36" x14ac:dyDescent="0.2">
      <c r="B36" s="675"/>
      <c r="C36" s="666"/>
      <c r="D36" s="666"/>
      <c r="E36" s="666"/>
      <c r="F36" s="666"/>
      <c r="G36" s="666"/>
      <c r="H36" s="666"/>
      <c r="I36" s="666"/>
      <c r="J36" s="666"/>
      <c r="K36" s="667"/>
      <c r="L36" s="344"/>
      <c r="M36" s="344"/>
      <c r="N36" s="344"/>
      <c r="O36" s="344"/>
      <c r="P36" s="344"/>
      <c r="Q36" s="344"/>
      <c r="R36" s="344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  <c r="AC36" s="344"/>
      <c r="AD36" s="344"/>
      <c r="AE36" s="344"/>
      <c r="AF36" s="344"/>
      <c r="AG36" s="344"/>
      <c r="AH36" s="344"/>
      <c r="AI36" s="344"/>
      <c r="AJ36" s="344"/>
    </row>
    <row r="37" spans="2:36" x14ac:dyDescent="0.2">
      <c r="B37" s="675"/>
      <c r="C37" s="666"/>
      <c r="D37" s="666"/>
      <c r="E37" s="666"/>
      <c r="F37" s="666"/>
      <c r="G37" s="666"/>
      <c r="H37" s="666"/>
      <c r="I37" s="666"/>
      <c r="J37" s="666"/>
      <c r="K37" s="667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</row>
    <row r="38" spans="2:36" x14ac:dyDescent="0.2">
      <c r="B38" s="675"/>
      <c r="C38" s="666"/>
      <c r="D38" s="666"/>
      <c r="E38" s="666"/>
      <c r="F38" s="666"/>
      <c r="G38" s="666"/>
      <c r="H38" s="666"/>
      <c r="I38" s="666"/>
      <c r="J38" s="666"/>
      <c r="K38" s="667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8"/>
      <c r="AF38" s="298"/>
      <c r="AG38" s="298"/>
      <c r="AH38" s="298"/>
      <c r="AI38" s="298"/>
      <c r="AJ38" s="298"/>
    </row>
    <row r="39" spans="2:36" x14ac:dyDescent="0.2">
      <c r="B39" s="675"/>
      <c r="C39" s="666"/>
      <c r="D39" s="666"/>
      <c r="E39" s="666"/>
      <c r="F39" s="666"/>
      <c r="G39" s="666"/>
      <c r="H39" s="666"/>
      <c r="I39" s="666"/>
      <c r="J39" s="666"/>
      <c r="K39" s="667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8"/>
      <c r="AF39" s="298"/>
      <c r="AG39" s="298"/>
      <c r="AH39" s="298"/>
      <c r="AI39" s="298"/>
      <c r="AJ39" s="298"/>
    </row>
    <row r="40" spans="2:36" x14ac:dyDescent="0.2">
      <c r="B40" s="675"/>
      <c r="C40" s="666"/>
      <c r="D40" s="666"/>
      <c r="E40" s="666"/>
      <c r="F40" s="666"/>
      <c r="G40" s="666"/>
      <c r="H40" s="666"/>
      <c r="I40" s="666"/>
      <c r="J40" s="666"/>
      <c r="K40" s="667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8"/>
      <c r="AF40" s="298"/>
      <c r="AG40" s="298"/>
      <c r="AH40" s="298"/>
      <c r="AI40" s="298"/>
      <c r="AJ40" s="298"/>
    </row>
    <row r="41" spans="2:36" x14ac:dyDescent="0.2">
      <c r="B41" s="675"/>
      <c r="C41" s="666"/>
      <c r="D41" s="666"/>
      <c r="E41" s="666"/>
      <c r="F41" s="666"/>
      <c r="G41" s="666"/>
      <c r="H41" s="666"/>
      <c r="I41" s="666"/>
      <c r="J41" s="666"/>
      <c r="K41" s="667"/>
    </row>
    <row r="42" spans="2:36" x14ac:dyDescent="0.2">
      <c r="B42" s="675"/>
      <c r="C42" s="666"/>
      <c r="D42" s="666"/>
      <c r="E42" s="666"/>
      <c r="F42" s="666"/>
      <c r="G42" s="666"/>
      <c r="H42" s="666"/>
      <c r="I42" s="666"/>
      <c r="J42" s="666"/>
      <c r="K42" s="667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</row>
    <row r="43" spans="2:36" x14ac:dyDescent="0.2">
      <c r="B43" s="675"/>
      <c r="C43" s="666"/>
      <c r="D43" s="666"/>
      <c r="E43" s="666"/>
      <c r="F43" s="666"/>
      <c r="G43" s="666"/>
      <c r="H43" s="666"/>
      <c r="I43" s="666"/>
      <c r="J43" s="666"/>
      <c r="K43" s="667"/>
      <c r="L43" s="343"/>
      <c r="M43" s="343"/>
      <c r="N43" s="343"/>
      <c r="O43" s="343"/>
      <c r="P43" s="343"/>
      <c r="Q43" s="343"/>
      <c r="R43" s="343"/>
      <c r="S43" s="343"/>
      <c r="T43" s="343"/>
      <c r="U43" s="343"/>
      <c r="V43" s="343"/>
      <c r="W43" s="343"/>
      <c r="X43" s="343"/>
      <c r="Y43" s="343"/>
      <c r="Z43" s="343"/>
      <c r="AA43" s="343"/>
      <c r="AB43" s="343"/>
      <c r="AC43" s="343"/>
      <c r="AD43" s="343"/>
      <c r="AE43" s="343"/>
      <c r="AF43" s="343"/>
      <c r="AG43" s="343"/>
      <c r="AH43" s="343"/>
      <c r="AI43" s="343"/>
      <c r="AJ43" s="343"/>
    </row>
    <row r="44" spans="2:36" x14ac:dyDescent="0.2">
      <c r="B44" s="665" t="s">
        <v>626</v>
      </c>
      <c r="C44" s="666"/>
      <c r="D44" s="666"/>
      <c r="E44" s="666"/>
      <c r="F44" s="666"/>
      <c r="G44" s="666"/>
      <c r="H44" s="666"/>
      <c r="I44" s="666"/>
      <c r="J44" s="666"/>
      <c r="K44" s="667"/>
      <c r="L44" s="510"/>
      <c r="M44" s="510"/>
      <c r="N44" s="510"/>
      <c r="O44" s="510"/>
      <c r="P44" s="510"/>
      <c r="Q44" s="510"/>
      <c r="R44" s="510"/>
      <c r="S44" s="510"/>
      <c r="T44" s="510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0"/>
      <c r="AI44" s="510"/>
      <c r="AJ44" s="510"/>
    </row>
    <row r="45" spans="2:36" x14ac:dyDescent="0.2">
      <c r="B45" s="525"/>
      <c r="C45" s="313"/>
      <c r="D45" s="313"/>
      <c r="E45" s="313"/>
      <c r="F45" s="313"/>
      <c r="G45" s="313"/>
      <c r="H45" s="313"/>
      <c r="I45" s="313"/>
      <c r="J45" s="313"/>
      <c r="K45" s="527"/>
    </row>
    <row r="46" spans="2:36" x14ac:dyDescent="0.2">
      <c r="B46" s="525"/>
      <c r="C46" s="313"/>
      <c r="D46" s="313"/>
      <c r="E46" s="313"/>
      <c r="F46" s="313"/>
      <c r="G46" s="313"/>
      <c r="H46" s="313"/>
      <c r="I46" s="313"/>
      <c r="J46" s="313"/>
      <c r="K46" s="527"/>
    </row>
    <row r="47" spans="2:36" ht="13.5" thickBot="1" x14ac:dyDescent="0.25">
      <c r="B47" s="528"/>
      <c r="C47" s="529"/>
      <c r="D47" s="529"/>
      <c r="E47" s="529"/>
      <c r="F47" s="529"/>
      <c r="G47" s="529"/>
      <c r="H47" s="529"/>
      <c r="I47" s="529"/>
      <c r="J47" s="529"/>
      <c r="K47" s="530"/>
    </row>
    <row r="48" spans="2:36" x14ac:dyDescent="0.2">
      <c r="C48" s="313"/>
      <c r="D48" s="313"/>
      <c r="E48" s="313"/>
      <c r="F48" s="313"/>
      <c r="G48" s="313"/>
    </row>
    <row r="49" spans="2:11" x14ac:dyDescent="0.2">
      <c r="C49" s="313"/>
      <c r="D49" s="313"/>
      <c r="E49" s="313"/>
      <c r="F49" s="313"/>
      <c r="G49" s="313"/>
    </row>
    <row r="50" spans="2:11" x14ac:dyDescent="0.2">
      <c r="B50" s="313"/>
      <c r="C50" s="313"/>
      <c r="D50" s="313"/>
      <c r="E50" s="313"/>
      <c r="F50" s="313"/>
      <c r="G50" s="313"/>
      <c r="H50" s="313"/>
      <c r="I50" s="313"/>
      <c r="J50" s="313"/>
      <c r="K50" s="313"/>
    </row>
    <row r="51" spans="2:11" x14ac:dyDescent="0.2">
      <c r="B51" s="313"/>
      <c r="C51" s="313"/>
      <c r="D51" s="313"/>
      <c r="E51" s="313"/>
      <c r="F51" s="313"/>
      <c r="G51" s="313"/>
      <c r="H51" s="313"/>
      <c r="I51" s="313"/>
      <c r="J51" s="313"/>
      <c r="K51" s="313"/>
    </row>
    <row r="52" spans="2:11" x14ac:dyDescent="0.2">
      <c r="B52" s="313"/>
      <c r="C52" s="313"/>
      <c r="D52" s="313"/>
      <c r="E52" s="313"/>
      <c r="F52" s="313"/>
      <c r="G52" s="313"/>
      <c r="H52" s="313"/>
      <c r="I52" s="313"/>
      <c r="J52" s="313"/>
      <c r="K52" s="313"/>
    </row>
    <row r="53" spans="2:11" x14ac:dyDescent="0.2">
      <c r="B53" s="313"/>
      <c r="C53" s="313"/>
      <c r="D53" s="313"/>
      <c r="E53" s="313"/>
      <c r="F53" s="313"/>
      <c r="G53" s="313"/>
      <c r="H53" s="313"/>
      <c r="I53" s="313"/>
      <c r="J53" s="313"/>
      <c r="K53" s="313"/>
    </row>
    <row r="54" spans="2:11" x14ac:dyDescent="0.2">
      <c r="B54" s="313"/>
      <c r="C54" s="313"/>
      <c r="D54" s="313"/>
      <c r="E54" s="313"/>
      <c r="F54" s="313"/>
      <c r="G54" s="313"/>
      <c r="H54" s="313"/>
      <c r="I54" s="313"/>
      <c r="J54" s="313"/>
      <c r="K54" s="313"/>
    </row>
    <row r="55" spans="2:11" x14ac:dyDescent="0.2">
      <c r="B55" s="313"/>
      <c r="C55" s="313"/>
      <c r="D55" s="313"/>
      <c r="E55" s="313"/>
      <c r="F55" s="313"/>
      <c r="G55" s="313"/>
      <c r="H55" s="313"/>
      <c r="I55" s="313"/>
      <c r="J55" s="313"/>
      <c r="K55" s="313"/>
    </row>
    <row r="56" spans="2:11" x14ac:dyDescent="0.2">
      <c r="B56" s="313"/>
      <c r="C56" s="313"/>
      <c r="D56" s="313"/>
      <c r="E56" s="313"/>
      <c r="F56" s="313"/>
      <c r="G56" s="313"/>
      <c r="H56" s="313"/>
      <c r="I56" s="313"/>
      <c r="J56" s="313"/>
      <c r="K56" s="313"/>
    </row>
  </sheetData>
  <mergeCells count="7">
    <mergeCell ref="B44:K44"/>
    <mergeCell ref="F10:G10"/>
    <mergeCell ref="F9:G9"/>
    <mergeCell ref="H14:I14"/>
    <mergeCell ref="H16:H17"/>
    <mergeCell ref="I16:I17"/>
    <mergeCell ref="B35:K43"/>
  </mergeCells>
  <printOptions horizontalCentered="1"/>
  <pageMargins left="0.70866141732283472" right="0.51181102362204722" top="0.35433070866141736" bottom="0.55118110236220474" header="0.31496062992125984" footer="0.31496062992125984"/>
  <pageSetup scale="84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L35"/>
  <sheetViews>
    <sheetView showGridLines="0" topLeftCell="D25" zoomScaleNormal="100" zoomScaleSheetLayoutView="112" workbookViewId="0">
      <selection activeCell="AD28" sqref="AD28"/>
    </sheetView>
  </sheetViews>
  <sheetFormatPr baseColWidth="10" defaultRowHeight="11.25" x14ac:dyDescent="0.2"/>
  <cols>
    <col min="1" max="2" width="11.42578125" style="1"/>
    <col min="3" max="3" width="15.28515625" style="1" customWidth="1"/>
    <col min="4" max="4" width="16.140625" style="1" customWidth="1"/>
    <col min="5" max="6" width="11.42578125" style="1"/>
    <col min="7" max="7" width="11.28515625" style="1" customWidth="1"/>
    <col min="8" max="8" width="9.28515625" style="1" customWidth="1"/>
    <col min="9" max="9" width="11.42578125" style="1" customWidth="1"/>
    <col min="10" max="10" width="11" style="244" bestFit="1" customWidth="1"/>
    <col min="11" max="11" width="12.85546875" style="1" hidden="1" customWidth="1"/>
    <col min="12" max="12" width="13" style="1" hidden="1" customWidth="1"/>
    <col min="13" max="13" width="12.7109375" style="1" hidden="1" customWidth="1"/>
    <col min="14" max="14" width="0.140625" style="1" hidden="1" customWidth="1"/>
    <col min="15" max="15" width="28" style="1" hidden="1" customWidth="1"/>
    <col min="16" max="19" width="14.140625" style="1" hidden="1" customWidth="1"/>
    <col min="20" max="20" width="13.85546875" style="1" customWidth="1"/>
    <col min="21" max="24" width="14.140625" style="1" hidden="1" customWidth="1"/>
    <col min="25" max="26" width="14.140625" style="1" customWidth="1"/>
    <col min="27" max="27" width="11.42578125" style="4" customWidth="1"/>
    <col min="28" max="31" width="11.42578125" style="333" customWidth="1"/>
    <col min="32" max="33" width="11.42578125" style="4" customWidth="1"/>
    <col min="34" max="41" width="18.42578125" style="1" customWidth="1"/>
    <col min="42" max="16384" width="11.42578125" style="1"/>
  </cols>
  <sheetData>
    <row r="1" spans="1:38" x14ac:dyDescent="0.2">
      <c r="J1" s="243"/>
      <c r="AA1" s="1"/>
      <c r="AB1" s="625"/>
      <c r="AC1" s="625"/>
      <c r="AD1" s="625"/>
      <c r="AE1" s="625"/>
      <c r="AF1" s="1"/>
      <c r="AG1" s="1"/>
    </row>
    <row r="2" spans="1:38" x14ac:dyDescent="0.2">
      <c r="AA2" s="1"/>
      <c r="AB2" s="625"/>
      <c r="AC2" s="625"/>
      <c r="AD2" s="625"/>
      <c r="AE2" s="625"/>
      <c r="AF2" s="1"/>
      <c r="AG2" s="1"/>
    </row>
    <row r="3" spans="1:38" x14ac:dyDescent="0.2">
      <c r="A3" s="706" t="s">
        <v>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648"/>
      <c r="AC3" s="648"/>
      <c r="AD3" s="648"/>
      <c r="AE3" s="648"/>
      <c r="AF3" s="548"/>
      <c r="AG3" s="548"/>
    </row>
    <row r="4" spans="1:38" x14ac:dyDescent="0.2">
      <c r="A4" s="706" t="s">
        <v>1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648"/>
      <c r="AC4" s="648"/>
      <c r="AD4" s="648"/>
      <c r="AE4" s="648"/>
      <c r="AF4" s="548"/>
      <c r="AG4" s="548"/>
    </row>
    <row r="5" spans="1:38" x14ac:dyDescent="0.2">
      <c r="A5" s="706" t="s">
        <v>127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648"/>
      <c r="AC5" s="648"/>
      <c r="AD5" s="648"/>
      <c r="AE5" s="648"/>
      <c r="AF5" s="548"/>
      <c r="AG5" s="548"/>
    </row>
    <row r="6" spans="1:38" x14ac:dyDescent="0.2">
      <c r="A6" s="706" t="s">
        <v>3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648"/>
      <c r="AC6" s="648"/>
      <c r="AD6" s="648"/>
      <c r="AE6" s="648"/>
      <c r="AF6" s="548"/>
      <c r="AG6" s="548"/>
    </row>
    <row r="7" spans="1:38" x14ac:dyDescent="0.2">
      <c r="B7" s="9"/>
      <c r="C7" s="9"/>
      <c r="D7" s="9"/>
      <c r="E7" s="9"/>
      <c r="F7" s="9"/>
      <c r="G7" s="9"/>
      <c r="H7" s="9"/>
      <c r="I7" s="9"/>
      <c r="J7" s="24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1"/>
      <c r="AF7" s="11"/>
      <c r="AG7" s="11"/>
    </row>
    <row r="9" spans="1:38" ht="11.25" customHeight="1" x14ac:dyDescent="0.2">
      <c r="A9" s="707" t="s">
        <v>4</v>
      </c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862"/>
      <c r="AB9" s="432"/>
      <c r="AC9" s="432"/>
      <c r="AD9" s="432"/>
      <c r="AE9" s="432"/>
      <c r="AF9" s="549"/>
      <c r="AG9" s="549"/>
    </row>
    <row r="10" spans="1:38" x14ac:dyDescent="0.2">
      <c r="A10" s="8"/>
      <c r="B10" s="9"/>
      <c r="C10" s="9"/>
      <c r="D10" s="9"/>
      <c r="E10" s="9"/>
      <c r="F10" s="9"/>
      <c r="G10" s="9"/>
      <c r="H10" s="9"/>
      <c r="I10" s="9"/>
      <c r="J10" s="24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1"/>
      <c r="AF10" s="11"/>
      <c r="AG10" s="11"/>
    </row>
    <row r="11" spans="1:38" x14ac:dyDescent="0.2">
      <c r="A11" s="12"/>
      <c r="B11" s="9"/>
      <c r="C11" s="9"/>
      <c r="D11" s="9"/>
      <c r="E11" s="9"/>
      <c r="F11" s="9"/>
      <c r="G11" s="9"/>
      <c r="H11" s="9"/>
      <c r="I11" s="9"/>
      <c r="J11" s="24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1"/>
      <c r="AF11" s="11"/>
      <c r="AG11" s="11"/>
    </row>
    <row r="12" spans="1:38" x14ac:dyDescent="0.2">
      <c r="A12" s="13"/>
      <c r="B12" s="14" t="s">
        <v>5</v>
      </c>
      <c r="C12" s="15">
        <v>1244</v>
      </c>
      <c r="D12" s="9"/>
      <c r="E12" s="9"/>
      <c r="F12" s="835" t="s">
        <v>6</v>
      </c>
      <c r="G12" s="835"/>
      <c r="H12" s="861" t="s">
        <v>653</v>
      </c>
      <c r="I12" s="861"/>
      <c r="J12" s="861"/>
      <c r="K12" s="861"/>
      <c r="L12" s="12"/>
      <c r="M12" s="12"/>
      <c r="N12" s="12"/>
      <c r="O12" s="356"/>
      <c r="P12" s="487"/>
      <c r="Q12" s="549"/>
      <c r="R12" s="571"/>
      <c r="S12" s="571"/>
      <c r="T12" s="593"/>
      <c r="U12" s="593"/>
      <c r="V12" s="614"/>
      <c r="W12" s="618"/>
      <c r="X12" s="618"/>
      <c r="Y12" s="647"/>
      <c r="Z12" s="647"/>
      <c r="AA12" s="11"/>
      <c r="AF12" s="11"/>
      <c r="AG12" s="11"/>
    </row>
    <row r="13" spans="1:38" x14ac:dyDescent="0.2">
      <c r="A13" s="13"/>
      <c r="B13" s="9"/>
      <c r="C13" s="9"/>
      <c r="D13" s="9"/>
      <c r="E13" s="9"/>
      <c r="F13" s="9"/>
      <c r="G13" s="9"/>
      <c r="H13" s="9"/>
      <c r="I13" s="9"/>
      <c r="J13" s="24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1"/>
      <c r="AF13" s="11"/>
      <c r="AG13" s="11"/>
      <c r="AI13" s="61">
        <v>43342</v>
      </c>
    </row>
    <row r="14" spans="1:38" ht="18.75" customHeight="1" x14ac:dyDescent="0.2">
      <c r="A14" s="824" t="s">
        <v>7</v>
      </c>
      <c r="B14" s="850"/>
      <c r="C14" s="850"/>
      <c r="D14" s="850"/>
      <c r="E14" s="850"/>
      <c r="F14" s="850"/>
      <c r="G14" s="850"/>
      <c r="H14" s="850"/>
      <c r="I14" s="850"/>
      <c r="J14" s="850"/>
      <c r="K14" s="850"/>
      <c r="L14" s="850"/>
      <c r="M14" s="850"/>
      <c r="N14" s="850"/>
      <c r="O14" s="850"/>
      <c r="P14" s="850"/>
      <c r="Q14" s="850"/>
      <c r="R14" s="850"/>
      <c r="S14" s="850"/>
      <c r="T14" s="850"/>
      <c r="U14" s="850"/>
      <c r="V14" s="850"/>
      <c r="W14" s="850"/>
      <c r="X14" s="850"/>
      <c r="Y14" s="850"/>
      <c r="Z14" s="850"/>
      <c r="AA14" s="851"/>
      <c r="AB14" s="653"/>
      <c r="AC14" s="653"/>
      <c r="AD14" s="653"/>
      <c r="AE14" s="653"/>
      <c r="AF14" s="313"/>
      <c r="AG14" s="313"/>
    </row>
    <row r="15" spans="1:38" x14ac:dyDescent="0.2">
      <c r="A15" s="13"/>
      <c r="B15" s="9"/>
      <c r="C15" s="9"/>
      <c r="D15" s="9"/>
      <c r="E15" s="9"/>
      <c r="F15" s="9"/>
      <c r="G15" s="9"/>
      <c r="H15" s="9"/>
      <c r="I15" s="9"/>
      <c r="J15" s="24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11"/>
      <c r="AF15" s="11"/>
      <c r="AG15" s="11"/>
    </row>
    <row r="16" spans="1:38" ht="12.75" customHeight="1" thickBot="1" x14ac:dyDescent="0.25">
      <c r="A16" s="852" t="s">
        <v>8</v>
      </c>
      <c r="B16" s="853"/>
      <c r="C16" s="853"/>
      <c r="D16" s="854"/>
      <c r="E16" s="855" t="s">
        <v>9</v>
      </c>
      <c r="F16" s="856"/>
      <c r="G16" s="857"/>
      <c r="H16" s="699" t="s">
        <v>10</v>
      </c>
      <c r="I16" s="858"/>
      <c r="J16" s="829" t="s">
        <v>11</v>
      </c>
      <c r="K16" s="832" t="s">
        <v>104</v>
      </c>
      <c r="L16" s="837" t="s">
        <v>623</v>
      </c>
      <c r="M16" s="837" t="s">
        <v>104</v>
      </c>
      <c r="N16" s="837" t="s">
        <v>613</v>
      </c>
      <c r="O16" s="837" t="s">
        <v>575</v>
      </c>
      <c r="P16" s="837" t="s">
        <v>637</v>
      </c>
      <c r="Q16" s="837" t="s">
        <v>636</v>
      </c>
      <c r="R16" s="837" t="s">
        <v>104</v>
      </c>
      <c r="S16" s="837" t="s">
        <v>642</v>
      </c>
      <c r="T16" s="837" t="s">
        <v>104</v>
      </c>
      <c r="U16" s="837" t="s">
        <v>646</v>
      </c>
      <c r="V16" s="837" t="s">
        <v>648</v>
      </c>
      <c r="W16" s="837" t="s">
        <v>650</v>
      </c>
      <c r="X16" s="837" t="s">
        <v>654</v>
      </c>
      <c r="Y16" s="837" t="s">
        <v>672</v>
      </c>
      <c r="Z16" s="837" t="s">
        <v>667</v>
      </c>
      <c r="AA16" s="840" t="s">
        <v>13</v>
      </c>
      <c r="AB16" s="437"/>
      <c r="AC16" s="437"/>
      <c r="AD16" s="437"/>
      <c r="AE16" s="437"/>
      <c r="AF16" s="603"/>
      <c r="AG16" s="555"/>
      <c r="AH16" s="678" t="s">
        <v>102</v>
      </c>
      <c r="AI16" s="678" t="s">
        <v>101</v>
      </c>
      <c r="AJ16" s="678" t="s">
        <v>100</v>
      </c>
      <c r="AK16" s="684" t="s">
        <v>169</v>
      </c>
      <c r="AL16" s="687" t="s">
        <v>170</v>
      </c>
    </row>
    <row r="17" spans="1:38" ht="13.5" customHeight="1" thickBot="1" x14ac:dyDescent="0.25">
      <c r="A17" s="843" t="s">
        <v>14</v>
      </c>
      <c r="B17" s="845" t="s">
        <v>15</v>
      </c>
      <c r="C17" s="845" t="s">
        <v>16</v>
      </c>
      <c r="D17" s="845" t="s">
        <v>17</v>
      </c>
      <c r="E17" s="847" t="s">
        <v>18</v>
      </c>
      <c r="F17" s="848"/>
      <c r="G17" s="849"/>
      <c r="H17" s="859"/>
      <c r="I17" s="860"/>
      <c r="J17" s="830"/>
      <c r="K17" s="833"/>
      <c r="L17" s="838"/>
      <c r="M17" s="838"/>
      <c r="N17" s="838"/>
      <c r="O17" s="838"/>
      <c r="P17" s="838"/>
      <c r="Q17" s="838"/>
      <c r="R17" s="838"/>
      <c r="S17" s="838"/>
      <c r="T17" s="838"/>
      <c r="U17" s="838"/>
      <c r="V17" s="838"/>
      <c r="W17" s="838"/>
      <c r="X17" s="838"/>
      <c r="Y17" s="838"/>
      <c r="Z17" s="838"/>
      <c r="AA17" s="841"/>
      <c r="AB17" s="658"/>
      <c r="AC17" s="658"/>
      <c r="AD17" s="658"/>
      <c r="AE17" s="658"/>
      <c r="AF17" s="655"/>
      <c r="AG17" s="556"/>
      <c r="AH17" s="678"/>
      <c r="AI17" s="678"/>
      <c r="AJ17" s="678"/>
      <c r="AK17" s="685"/>
      <c r="AL17" s="688"/>
    </row>
    <row r="18" spans="1:38" ht="32.25" customHeight="1" x14ac:dyDescent="0.2">
      <c r="A18" s="844"/>
      <c r="B18" s="846"/>
      <c r="C18" s="846"/>
      <c r="D18" s="846"/>
      <c r="E18" s="19" t="s">
        <v>19</v>
      </c>
      <c r="F18" s="19" t="s">
        <v>20</v>
      </c>
      <c r="G18" s="19" t="s">
        <v>21</v>
      </c>
      <c r="H18" s="19" t="s">
        <v>22</v>
      </c>
      <c r="I18" s="19" t="s">
        <v>23</v>
      </c>
      <c r="J18" s="831"/>
      <c r="K18" s="834"/>
      <c r="L18" s="839"/>
      <c r="M18" s="839"/>
      <c r="N18" s="839"/>
      <c r="O18" s="839"/>
      <c r="P18" s="839"/>
      <c r="Q18" s="839"/>
      <c r="R18" s="839"/>
      <c r="S18" s="839"/>
      <c r="T18" s="839"/>
      <c r="U18" s="839"/>
      <c r="V18" s="839"/>
      <c r="W18" s="839"/>
      <c r="X18" s="839"/>
      <c r="Y18" s="839"/>
      <c r="Z18" s="839"/>
      <c r="AA18" s="842"/>
      <c r="AB18" s="658"/>
      <c r="AC18" s="658"/>
      <c r="AD18" s="658"/>
      <c r="AE18" s="658"/>
      <c r="AF18" s="656"/>
      <c r="AG18" s="557"/>
      <c r="AH18" s="678"/>
      <c r="AI18" s="678"/>
      <c r="AJ18" s="678"/>
      <c r="AK18" s="686"/>
      <c r="AL18" s="689"/>
    </row>
    <row r="19" spans="1:38" x14ac:dyDescent="0.2">
      <c r="A19" s="21">
        <v>5</v>
      </c>
      <c r="B19" s="12">
        <v>6</v>
      </c>
      <c r="C19" s="12">
        <v>7</v>
      </c>
      <c r="D19" s="12">
        <v>8</v>
      </c>
      <c r="E19" s="12">
        <v>9</v>
      </c>
      <c r="F19" s="12">
        <v>10</v>
      </c>
      <c r="G19" s="12">
        <v>11</v>
      </c>
      <c r="H19" s="12">
        <v>12</v>
      </c>
      <c r="I19" s="12">
        <v>13</v>
      </c>
      <c r="J19" s="248"/>
      <c r="K19" s="12"/>
      <c r="L19" s="258"/>
      <c r="M19" s="12"/>
      <c r="N19" s="12"/>
      <c r="O19" s="356"/>
      <c r="P19" s="487"/>
      <c r="Q19" s="549"/>
      <c r="R19" s="571"/>
      <c r="S19" s="571"/>
      <c r="T19" s="593"/>
      <c r="U19" s="593"/>
      <c r="V19" s="614"/>
      <c r="W19" s="618"/>
      <c r="X19" s="618"/>
      <c r="Y19" s="647"/>
      <c r="Z19" s="647"/>
      <c r="AA19" s="330"/>
      <c r="AB19" s="433"/>
      <c r="AC19" s="433"/>
      <c r="AD19" s="433"/>
      <c r="AE19" s="433"/>
      <c r="AF19" s="330"/>
      <c r="AG19" s="330"/>
      <c r="AH19" s="60"/>
    </row>
    <row r="20" spans="1:38" ht="22.5" x14ac:dyDescent="0.2">
      <c r="A20" s="252">
        <v>2</v>
      </c>
      <c r="B20" s="253" t="s">
        <v>497</v>
      </c>
      <c r="C20" s="253" t="s">
        <v>498</v>
      </c>
      <c r="D20" s="254">
        <v>352200</v>
      </c>
      <c r="E20" s="253" t="s">
        <v>194</v>
      </c>
      <c r="F20" s="256">
        <v>40851</v>
      </c>
      <c r="G20" s="355">
        <v>352200</v>
      </c>
      <c r="H20" s="258">
        <v>0.1</v>
      </c>
      <c r="I20" s="258">
        <f t="shared" ref="I20:I26" si="0">G20*H20</f>
        <v>35220</v>
      </c>
      <c r="J20" s="259">
        <f t="shared" ref="J20:J26" si="1">0.833333333333333/100</f>
        <v>8.3333333333333297E-3</v>
      </c>
      <c r="K20" s="258">
        <f>G20*J20</f>
        <v>2934.9999999999986</v>
      </c>
      <c r="L20" s="258">
        <v>143815</v>
      </c>
      <c r="M20" s="258">
        <f>G20*H20/12</f>
        <v>2935</v>
      </c>
      <c r="N20" s="325">
        <f t="shared" ref="N20:N26" si="2">L20+M20</f>
        <v>146750</v>
      </c>
      <c r="O20" s="325">
        <f>+M20</f>
        <v>2935</v>
      </c>
      <c r="P20" s="325">
        <f>N20+M20</f>
        <v>149685</v>
      </c>
      <c r="Q20" s="325">
        <f>P20+M20</f>
        <v>152620</v>
      </c>
      <c r="R20" s="258">
        <v>2935</v>
      </c>
      <c r="S20" s="325">
        <f>Q20+R20+T20</f>
        <v>158490</v>
      </c>
      <c r="T20" s="258">
        <v>2935</v>
      </c>
      <c r="U20" s="325">
        <f>S20+T20</f>
        <v>161425</v>
      </c>
      <c r="V20" s="325">
        <f>U20+T20</f>
        <v>164360</v>
      </c>
      <c r="W20" s="325">
        <f>V20+T20</f>
        <v>167295</v>
      </c>
      <c r="X20" s="325">
        <f>W20+T20</f>
        <v>170230</v>
      </c>
      <c r="Y20" s="325">
        <f>X20+T20</f>
        <v>173165</v>
      </c>
      <c r="Z20" s="325">
        <f>Y20+T20</f>
        <v>176100</v>
      </c>
      <c r="AA20" s="30">
        <f>G20-Z20</f>
        <v>176100</v>
      </c>
      <c r="AF20" s="657"/>
      <c r="AG20" s="30"/>
      <c r="AH20" s="62">
        <v>42005</v>
      </c>
      <c r="AI20" s="45">
        <f>$AI$13-AH20+1</f>
        <v>1338</v>
      </c>
      <c r="AJ20" s="45">
        <f>AI20/(365/12)</f>
        <v>43.989041095890407</v>
      </c>
      <c r="AK20" s="45">
        <v>43</v>
      </c>
      <c r="AL20" s="45">
        <f t="shared" ref="AL20:AL26" si="3">+G20*J20*AK20</f>
        <v>126204.99999999994</v>
      </c>
    </row>
    <row r="21" spans="1:38" ht="22.5" x14ac:dyDescent="0.2">
      <c r="A21" s="252">
        <v>2</v>
      </c>
      <c r="B21" s="253" t="s">
        <v>499</v>
      </c>
      <c r="C21" s="253" t="s">
        <v>500</v>
      </c>
      <c r="D21" s="254">
        <v>120411</v>
      </c>
      <c r="E21" s="253" t="s">
        <v>194</v>
      </c>
      <c r="F21" s="256">
        <v>40851</v>
      </c>
      <c r="G21" s="355">
        <v>120411</v>
      </c>
      <c r="H21" s="258">
        <v>0.1</v>
      </c>
      <c r="I21" s="258">
        <f t="shared" si="0"/>
        <v>12041.1</v>
      </c>
      <c r="J21" s="259">
        <f t="shared" si="1"/>
        <v>8.3333333333333297E-3</v>
      </c>
      <c r="K21" s="258">
        <f t="shared" ref="K21:K26" si="4">G21*J21</f>
        <v>1003.4249999999996</v>
      </c>
      <c r="L21" s="258">
        <v>49167.839999999997</v>
      </c>
      <c r="M21" s="258">
        <f t="shared" ref="M21:M26" si="5">G21*H21/12</f>
        <v>1003.4250000000001</v>
      </c>
      <c r="N21" s="325">
        <f t="shared" si="2"/>
        <v>50171.264999999999</v>
      </c>
      <c r="O21" s="325">
        <f t="shared" ref="O21:O26" si="6">+M21</f>
        <v>1003.4250000000001</v>
      </c>
      <c r="P21" s="325">
        <f t="shared" ref="P21:P26" si="7">N21+M21</f>
        <v>51174.69</v>
      </c>
      <c r="Q21" s="325">
        <f t="shared" ref="Q21:Q26" si="8">P21+M21</f>
        <v>52178.115000000005</v>
      </c>
      <c r="R21" s="258">
        <v>1003.42</v>
      </c>
      <c r="S21" s="325">
        <f t="shared" ref="S21:S26" si="9">Q21+R21+T21</f>
        <v>54184.965000000004</v>
      </c>
      <c r="T21" s="258">
        <v>1003.43</v>
      </c>
      <c r="U21" s="325">
        <f t="shared" ref="U21:U26" si="10">S21+T21</f>
        <v>55188.395000000004</v>
      </c>
      <c r="V21" s="325">
        <f t="shared" ref="V21:V26" si="11">U21+T21</f>
        <v>56191.825000000004</v>
      </c>
      <c r="W21" s="325">
        <f t="shared" ref="W21:W26" si="12">V21+T21</f>
        <v>57195.255000000005</v>
      </c>
      <c r="X21" s="325">
        <f t="shared" ref="X21:X26" si="13">W21+T21</f>
        <v>58198.685000000005</v>
      </c>
      <c r="Y21" s="325">
        <f t="shared" ref="Y21:Y26" si="14">X21+T21</f>
        <v>59202.115000000005</v>
      </c>
      <c r="Z21" s="325">
        <f t="shared" ref="Z21:Z26" si="15">Y21+T21</f>
        <v>60205.545000000006</v>
      </c>
      <c r="AA21" s="30">
        <f t="shared" ref="AA21:AA26" si="16">G21-Z21</f>
        <v>60205.454999999994</v>
      </c>
      <c r="AF21" s="657"/>
      <c r="AG21" s="30"/>
      <c r="AH21" s="62">
        <v>42005</v>
      </c>
      <c r="AI21" s="45">
        <f t="shared" ref="AI21:AI26" si="17">$AI$13-AH21+1</f>
        <v>1338</v>
      </c>
      <c r="AJ21" s="45">
        <f t="shared" ref="AJ21:AJ26" si="18">AI21/(365/12)</f>
        <v>43.989041095890407</v>
      </c>
      <c r="AK21" s="45">
        <v>43</v>
      </c>
      <c r="AL21" s="65">
        <f t="shared" si="3"/>
        <v>43147.274999999987</v>
      </c>
    </row>
    <row r="22" spans="1:38" ht="22.5" x14ac:dyDescent="0.2">
      <c r="A22" s="252">
        <v>2</v>
      </c>
      <c r="B22" s="253" t="s">
        <v>501</v>
      </c>
      <c r="C22" s="253" t="s">
        <v>500</v>
      </c>
      <c r="D22" s="254">
        <v>120411</v>
      </c>
      <c r="E22" s="253" t="s">
        <v>194</v>
      </c>
      <c r="F22" s="256">
        <v>40851</v>
      </c>
      <c r="G22" s="355">
        <v>120411</v>
      </c>
      <c r="H22" s="258">
        <v>0.1</v>
      </c>
      <c r="I22" s="258">
        <f t="shared" si="0"/>
        <v>12041.1</v>
      </c>
      <c r="J22" s="259">
        <f t="shared" si="1"/>
        <v>8.3333333333333297E-3</v>
      </c>
      <c r="K22" s="258">
        <f t="shared" si="4"/>
        <v>1003.4249999999996</v>
      </c>
      <c r="L22" s="258">
        <v>49167.839999999997</v>
      </c>
      <c r="M22" s="258">
        <f t="shared" si="5"/>
        <v>1003.4250000000001</v>
      </c>
      <c r="N22" s="325">
        <f t="shared" si="2"/>
        <v>50171.264999999999</v>
      </c>
      <c r="O22" s="325">
        <f t="shared" si="6"/>
        <v>1003.4250000000001</v>
      </c>
      <c r="P22" s="325">
        <f t="shared" si="7"/>
        <v>51174.69</v>
      </c>
      <c r="Q22" s="325">
        <f t="shared" si="8"/>
        <v>52178.115000000005</v>
      </c>
      <c r="R22" s="258">
        <v>1003.42</v>
      </c>
      <c r="S22" s="325">
        <f t="shared" si="9"/>
        <v>54184.965000000004</v>
      </c>
      <c r="T22" s="258">
        <v>1003.43</v>
      </c>
      <c r="U22" s="325">
        <f t="shared" si="10"/>
        <v>55188.395000000004</v>
      </c>
      <c r="V22" s="325">
        <f t="shared" si="11"/>
        <v>56191.825000000004</v>
      </c>
      <c r="W22" s="325">
        <f t="shared" si="12"/>
        <v>57195.255000000005</v>
      </c>
      <c r="X22" s="325">
        <f t="shared" si="13"/>
        <v>58198.685000000005</v>
      </c>
      <c r="Y22" s="325">
        <f t="shared" si="14"/>
        <v>59202.115000000005</v>
      </c>
      <c r="Z22" s="325">
        <f t="shared" si="15"/>
        <v>60205.545000000006</v>
      </c>
      <c r="AA22" s="30">
        <f t="shared" si="16"/>
        <v>60205.454999999994</v>
      </c>
      <c r="AF22" s="657"/>
      <c r="AG22" s="30"/>
      <c r="AH22" s="62">
        <v>42005</v>
      </c>
      <c r="AI22" s="45">
        <f t="shared" si="17"/>
        <v>1338</v>
      </c>
      <c r="AJ22" s="45">
        <f t="shared" si="18"/>
        <v>43.989041095890407</v>
      </c>
      <c r="AK22" s="45">
        <v>43</v>
      </c>
      <c r="AL22" s="65">
        <f t="shared" si="3"/>
        <v>43147.274999999987</v>
      </c>
    </row>
    <row r="23" spans="1:38" ht="22.5" x14ac:dyDescent="0.2">
      <c r="A23" s="252">
        <v>2</v>
      </c>
      <c r="B23" s="253" t="s">
        <v>502</v>
      </c>
      <c r="C23" s="253" t="s">
        <v>503</v>
      </c>
      <c r="D23" s="254">
        <v>98441</v>
      </c>
      <c r="E23" s="253" t="s">
        <v>194</v>
      </c>
      <c r="F23" s="256">
        <v>40851</v>
      </c>
      <c r="G23" s="355">
        <v>98441</v>
      </c>
      <c r="H23" s="258">
        <v>0.1</v>
      </c>
      <c r="I23" s="258">
        <f t="shared" si="0"/>
        <v>9844.1</v>
      </c>
      <c r="J23" s="259">
        <f t="shared" si="1"/>
        <v>8.3333333333333297E-3</v>
      </c>
      <c r="K23" s="258">
        <f t="shared" si="4"/>
        <v>820.34166666666636</v>
      </c>
      <c r="L23" s="258">
        <v>40196.74</v>
      </c>
      <c r="M23" s="258">
        <f t="shared" si="5"/>
        <v>820.3416666666667</v>
      </c>
      <c r="N23" s="325">
        <f t="shared" si="2"/>
        <v>41017.081666666665</v>
      </c>
      <c r="O23" s="325">
        <f t="shared" si="6"/>
        <v>820.3416666666667</v>
      </c>
      <c r="P23" s="325">
        <f t="shared" si="7"/>
        <v>41837.423333333332</v>
      </c>
      <c r="Q23" s="325">
        <f t="shared" si="8"/>
        <v>42657.764999999999</v>
      </c>
      <c r="R23" s="258">
        <v>820.34</v>
      </c>
      <c r="S23" s="325">
        <f t="shared" si="9"/>
        <v>44298.444999999992</v>
      </c>
      <c r="T23" s="258">
        <v>820.34</v>
      </c>
      <c r="U23" s="325">
        <f t="shared" si="10"/>
        <v>45118.784999999989</v>
      </c>
      <c r="V23" s="325">
        <f t="shared" si="11"/>
        <v>45939.124999999985</v>
      </c>
      <c r="W23" s="325">
        <f t="shared" si="12"/>
        <v>46759.464999999982</v>
      </c>
      <c r="X23" s="325">
        <f t="shared" si="13"/>
        <v>47579.804999999978</v>
      </c>
      <c r="Y23" s="325">
        <f t="shared" si="14"/>
        <v>48400.144999999975</v>
      </c>
      <c r="Z23" s="325">
        <f t="shared" si="15"/>
        <v>49220.484999999971</v>
      </c>
      <c r="AA23" s="30">
        <f t="shared" si="16"/>
        <v>49220.515000000029</v>
      </c>
      <c r="AF23" s="657"/>
      <c r="AG23" s="30"/>
      <c r="AH23" s="62">
        <v>42005</v>
      </c>
      <c r="AI23" s="45">
        <f t="shared" si="17"/>
        <v>1338</v>
      </c>
      <c r="AJ23" s="45">
        <f t="shared" si="18"/>
        <v>43.989041095890407</v>
      </c>
      <c r="AK23" s="45">
        <v>43</v>
      </c>
      <c r="AL23" s="65">
        <f t="shared" si="3"/>
        <v>35274.691666666651</v>
      </c>
    </row>
    <row r="24" spans="1:38" ht="22.5" x14ac:dyDescent="0.2">
      <c r="A24" s="252">
        <v>2</v>
      </c>
      <c r="B24" s="253" t="s">
        <v>504</v>
      </c>
      <c r="C24" s="253" t="s">
        <v>505</v>
      </c>
      <c r="D24" s="254">
        <v>155733</v>
      </c>
      <c r="E24" s="253" t="s">
        <v>194</v>
      </c>
      <c r="F24" s="256">
        <v>40851</v>
      </c>
      <c r="G24" s="355">
        <v>155733</v>
      </c>
      <c r="H24" s="258">
        <v>0.1</v>
      </c>
      <c r="I24" s="258">
        <f>G24*H24</f>
        <v>15573.300000000001</v>
      </c>
      <c r="J24" s="259">
        <f t="shared" si="1"/>
        <v>8.3333333333333297E-3</v>
      </c>
      <c r="K24" s="258">
        <f t="shared" si="4"/>
        <v>1297.7749999999994</v>
      </c>
      <c r="L24" s="258">
        <v>63590.99</v>
      </c>
      <c r="M24" s="258">
        <f t="shared" si="5"/>
        <v>1297.7750000000001</v>
      </c>
      <c r="N24" s="325">
        <f t="shared" si="2"/>
        <v>64888.764999999999</v>
      </c>
      <c r="O24" s="325">
        <f t="shared" si="6"/>
        <v>1297.7750000000001</v>
      </c>
      <c r="P24" s="325">
        <f t="shared" si="7"/>
        <v>66186.539999999994</v>
      </c>
      <c r="Q24" s="325">
        <f t="shared" si="8"/>
        <v>67484.314999999988</v>
      </c>
      <c r="R24" s="258">
        <v>1297.78</v>
      </c>
      <c r="S24" s="325">
        <f t="shared" si="9"/>
        <v>70079.874999999985</v>
      </c>
      <c r="T24" s="258">
        <v>1297.78</v>
      </c>
      <c r="U24" s="325">
        <f t="shared" si="10"/>
        <v>71377.654999999984</v>
      </c>
      <c r="V24" s="325">
        <f t="shared" si="11"/>
        <v>72675.434999999983</v>
      </c>
      <c r="W24" s="325">
        <f t="shared" si="12"/>
        <v>73973.214999999982</v>
      </c>
      <c r="X24" s="325">
        <f t="shared" si="13"/>
        <v>75270.994999999981</v>
      </c>
      <c r="Y24" s="325">
        <f t="shared" si="14"/>
        <v>76568.77499999998</v>
      </c>
      <c r="Z24" s="325">
        <f t="shared" si="15"/>
        <v>77866.554999999978</v>
      </c>
      <c r="AA24" s="30">
        <f t="shared" si="16"/>
        <v>77866.445000000022</v>
      </c>
      <c r="AF24" s="657"/>
      <c r="AG24" s="30"/>
      <c r="AH24" s="62">
        <v>42005</v>
      </c>
      <c r="AI24" s="45">
        <f>$AI$13-AH24+1</f>
        <v>1338</v>
      </c>
      <c r="AJ24" s="45">
        <f t="shared" si="18"/>
        <v>43.989041095890407</v>
      </c>
      <c r="AK24" s="45">
        <v>43</v>
      </c>
      <c r="AL24" s="65">
        <f t="shared" si="3"/>
        <v>55804.324999999975</v>
      </c>
    </row>
    <row r="25" spans="1:38" ht="22.5" x14ac:dyDescent="0.2">
      <c r="A25" s="25">
        <v>2</v>
      </c>
      <c r="B25" s="253" t="s">
        <v>506</v>
      </c>
      <c r="C25" s="253" t="s">
        <v>507</v>
      </c>
      <c r="D25" s="254">
        <v>292700</v>
      </c>
      <c r="E25" s="253" t="s">
        <v>508</v>
      </c>
      <c r="F25" s="256">
        <v>43098</v>
      </c>
      <c r="G25" s="355">
        <v>292700</v>
      </c>
      <c r="H25" s="271">
        <v>0.1</v>
      </c>
      <c r="I25" s="258">
        <f t="shared" si="0"/>
        <v>29270</v>
      </c>
      <c r="J25" s="259">
        <f t="shared" si="1"/>
        <v>8.3333333333333297E-3</v>
      </c>
      <c r="K25" s="258">
        <f t="shared" si="4"/>
        <v>2439.1666666666656</v>
      </c>
      <c r="L25" s="258">
        <v>34148.339999999997</v>
      </c>
      <c r="M25" s="258">
        <f t="shared" si="5"/>
        <v>2439.1666666666665</v>
      </c>
      <c r="N25" s="258">
        <f t="shared" si="2"/>
        <v>36587.506666666661</v>
      </c>
      <c r="O25" s="325">
        <f t="shared" si="6"/>
        <v>2439.1666666666665</v>
      </c>
      <c r="P25" s="325">
        <f t="shared" si="7"/>
        <v>39026.673333333325</v>
      </c>
      <c r="Q25" s="325">
        <f t="shared" si="8"/>
        <v>41465.839999999989</v>
      </c>
      <c r="R25" s="258">
        <v>2439.17</v>
      </c>
      <c r="S25" s="325">
        <f t="shared" si="9"/>
        <v>46344.179999999986</v>
      </c>
      <c r="T25" s="258">
        <v>2439.17</v>
      </c>
      <c r="U25" s="325">
        <f t="shared" si="10"/>
        <v>48783.349999999984</v>
      </c>
      <c r="V25" s="325">
        <f t="shared" si="11"/>
        <v>51222.519999999982</v>
      </c>
      <c r="W25" s="325">
        <f t="shared" si="12"/>
        <v>53661.689999999981</v>
      </c>
      <c r="X25" s="325">
        <f t="shared" si="13"/>
        <v>56100.859999999979</v>
      </c>
      <c r="Y25" s="325">
        <f t="shared" si="14"/>
        <v>58540.029999999977</v>
      </c>
      <c r="Z25" s="325">
        <f t="shared" si="15"/>
        <v>60979.199999999975</v>
      </c>
      <c r="AA25" s="30">
        <f t="shared" si="16"/>
        <v>231720.80000000002</v>
      </c>
      <c r="AF25" s="657"/>
      <c r="AG25" s="30"/>
      <c r="AH25" s="62">
        <v>43098</v>
      </c>
      <c r="AI25" s="45">
        <f t="shared" si="17"/>
        <v>245</v>
      </c>
      <c r="AJ25" s="45">
        <f t="shared" si="18"/>
        <v>8.0547945205479454</v>
      </c>
      <c r="AK25" s="45">
        <v>8</v>
      </c>
      <c r="AL25" s="65">
        <f t="shared" si="3"/>
        <v>19513.333333333325</v>
      </c>
    </row>
    <row r="26" spans="1:38" ht="22.5" x14ac:dyDescent="0.2">
      <c r="A26" s="45">
        <v>2</v>
      </c>
      <c r="B26" s="253" t="s">
        <v>509</v>
      </c>
      <c r="C26" s="253" t="s">
        <v>507</v>
      </c>
      <c r="D26" s="254">
        <v>292700</v>
      </c>
      <c r="E26" s="253" t="s">
        <v>508</v>
      </c>
      <c r="F26" s="256">
        <v>43098</v>
      </c>
      <c r="G26" s="355">
        <v>292700</v>
      </c>
      <c r="H26" s="271">
        <v>0.1</v>
      </c>
      <c r="I26" s="258">
        <f t="shared" si="0"/>
        <v>29270</v>
      </c>
      <c r="J26" s="259">
        <f t="shared" si="1"/>
        <v>8.3333333333333297E-3</v>
      </c>
      <c r="K26" s="258">
        <f t="shared" si="4"/>
        <v>2439.1666666666656</v>
      </c>
      <c r="L26" s="258">
        <v>34148.339999999997</v>
      </c>
      <c r="M26" s="258">
        <f t="shared" si="5"/>
        <v>2439.1666666666665</v>
      </c>
      <c r="N26" s="258">
        <f t="shared" si="2"/>
        <v>36587.506666666661</v>
      </c>
      <c r="O26" s="325">
        <f t="shared" si="6"/>
        <v>2439.1666666666665</v>
      </c>
      <c r="P26" s="325">
        <f t="shared" si="7"/>
        <v>39026.673333333325</v>
      </c>
      <c r="Q26" s="325">
        <f t="shared" si="8"/>
        <v>41465.839999999989</v>
      </c>
      <c r="R26" s="258">
        <v>2439.17</v>
      </c>
      <c r="S26" s="325">
        <f t="shared" si="9"/>
        <v>46344.179999999986</v>
      </c>
      <c r="T26" s="258">
        <v>2439.17</v>
      </c>
      <c r="U26" s="325">
        <f t="shared" si="10"/>
        <v>48783.349999999984</v>
      </c>
      <c r="V26" s="325">
        <f t="shared" si="11"/>
        <v>51222.519999999982</v>
      </c>
      <c r="W26" s="325">
        <f t="shared" si="12"/>
        <v>53661.689999999981</v>
      </c>
      <c r="X26" s="325">
        <f t="shared" si="13"/>
        <v>56100.859999999979</v>
      </c>
      <c r="Y26" s="325">
        <f t="shared" si="14"/>
        <v>58540.029999999977</v>
      </c>
      <c r="Z26" s="325">
        <f t="shared" si="15"/>
        <v>60979.199999999975</v>
      </c>
      <c r="AA26" s="30">
        <f t="shared" si="16"/>
        <v>231720.80000000002</v>
      </c>
      <c r="AF26" s="657"/>
      <c r="AG26" s="30"/>
      <c r="AH26" s="62">
        <v>43098</v>
      </c>
      <c r="AI26" s="45">
        <f t="shared" si="17"/>
        <v>245</v>
      </c>
      <c r="AJ26" s="45">
        <f t="shared" si="18"/>
        <v>8.0547945205479454</v>
      </c>
      <c r="AK26" s="45">
        <v>8</v>
      </c>
      <c r="AL26" s="65">
        <f t="shared" si="3"/>
        <v>19513.333333333325</v>
      </c>
    </row>
    <row r="27" spans="1:38" x14ac:dyDescent="0.2">
      <c r="A27" s="45"/>
      <c r="B27" s="45"/>
      <c r="C27" s="45"/>
      <c r="D27" s="45"/>
      <c r="E27" s="45"/>
      <c r="F27" s="45"/>
      <c r="G27" s="46"/>
      <c r="H27" s="45"/>
      <c r="I27" s="45"/>
      <c r="J27" s="251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30"/>
      <c r="AF27" s="11"/>
      <c r="AG27" s="11"/>
    </row>
    <row r="28" spans="1:38" ht="12" thickBot="1" x14ac:dyDescent="0.25">
      <c r="A28" s="45"/>
      <c r="B28" s="45"/>
      <c r="C28" s="48" t="s">
        <v>98</v>
      </c>
      <c r="D28" s="49">
        <f>SUM(D20:D26)</f>
        <v>1432596</v>
      </c>
      <c r="E28" s="50"/>
      <c r="F28" s="50"/>
      <c r="G28" s="49">
        <f>SUM(G20:G27)</f>
        <v>1432596</v>
      </c>
      <c r="H28" s="49"/>
      <c r="I28" s="49">
        <f>SUM(I20:I27)</f>
        <v>143259.6</v>
      </c>
      <c r="J28" s="49"/>
      <c r="K28" s="49">
        <f>SUM(K20:K27)</f>
        <v>11938.299999999996</v>
      </c>
      <c r="L28" s="49">
        <f>SUM(L20:L27)</f>
        <v>414235.08999999997</v>
      </c>
      <c r="M28" s="49">
        <f>SUM(M20:M26)</f>
        <v>11938.3</v>
      </c>
      <c r="N28" s="189">
        <f t="shared" ref="N28:AA28" si="19">SUM(N20:N27)</f>
        <v>426173.39</v>
      </c>
      <c r="O28" s="189">
        <f t="shared" si="19"/>
        <v>11938.3</v>
      </c>
      <c r="P28" s="564">
        <f>SUM(P20:P27)</f>
        <v>438111.69</v>
      </c>
      <c r="Q28" s="189">
        <f>SUM(Q20:Q26)</f>
        <v>450049.98999999993</v>
      </c>
      <c r="R28" s="189">
        <f t="shared" ref="R28:X28" si="20">SUM(R20:R27)</f>
        <v>11938.300000000001</v>
      </c>
      <c r="S28" s="189">
        <f t="shared" si="20"/>
        <v>473926.61</v>
      </c>
      <c r="T28" s="189">
        <f t="shared" si="20"/>
        <v>11938.32</v>
      </c>
      <c r="U28" s="189">
        <f t="shared" si="20"/>
        <v>485864.92999999993</v>
      </c>
      <c r="V28" s="189">
        <f t="shared" si="20"/>
        <v>497803.24999999994</v>
      </c>
      <c r="W28" s="189">
        <f t="shared" si="20"/>
        <v>509741.56999999995</v>
      </c>
      <c r="X28" s="189">
        <f t="shared" si="20"/>
        <v>521679.88999999996</v>
      </c>
      <c r="Y28" s="189">
        <f>SUM(Y20:Y27)</f>
        <v>533618.20999999985</v>
      </c>
      <c r="Z28" s="189">
        <f>SUM(Z20:Z27)</f>
        <v>545556.52999999991</v>
      </c>
      <c r="AA28" s="49">
        <f t="shared" si="19"/>
        <v>887039.47000000009</v>
      </c>
      <c r="AB28" s="503"/>
      <c r="AC28" s="503"/>
      <c r="AD28" s="503"/>
      <c r="AE28" s="503"/>
      <c r="AF28" s="55"/>
      <c r="AG28" s="55"/>
      <c r="AL28" s="190">
        <f>SUM(AL20:AL27)</f>
        <v>342605.23333333316</v>
      </c>
    </row>
    <row r="29" spans="1:38" ht="16.5" customHeight="1" thickTop="1" x14ac:dyDescent="0.2">
      <c r="A29" s="52"/>
      <c r="B29" s="9"/>
      <c r="C29" s="9"/>
      <c r="D29" s="338">
        <v>15</v>
      </c>
      <c r="E29" s="2"/>
      <c r="F29" s="2"/>
      <c r="G29" s="15">
        <v>15</v>
      </c>
      <c r="H29" s="15">
        <v>15</v>
      </c>
      <c r="I29" s="15">
        <v>15</v>
      </c>
      <c r="J29" s="26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649" t="str">
        <f>+H12</f>
        <v>DEL 01 AL 31 DE OCTUBRE DE 2019</v>
      </c>
      <c r="AB29" s="434"/>
      <c r="AC29" s="434"/>
      <c r="AD29" s="434"/>
      <c r="AE29" s="434"/>
      <c r="AF29" s="554"/>
      <c r="AG29" s="554"/>
    </row>
    <row r="30" spans="1:38" ht="31.5" customHeight="1" x14ac:dyDescent="0.2">
      <c r="A30" s="13"/>
      <c r="B30" s="9"/>
      <c r="C30" s="9"/>
      <c r="D30" s="9"/>
      <c r="E30" s="9"/>
      <c r="F30" s="9"/>
      <c r="G30" s="9"/>
      <c r="H30" s="9"/>
      <c r="I30" s="9"/>
      <c r="J30" s="24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654"/>
      <c r="AB30" s="433"/>
      <c r="AC30" s="433"/>
      <c r="AD30" s="433"/>
      <c r="AE30" s="433"/>
      <c r="AF30" s="330"/>
      <c r="AG30" s="330"/>
    </row>
    <row r="31" spans="1:38" ht="24.75" customHeight="1" x14ac:dyDescent="0.2">
      <c r="A31" s="13"/>
      <c r="B31" s="677"/>
      <c r="C31" s="677"/>
      <c r="D31" s="9"/>
      <c r="E31" s="9"/>
      <c r="J31" s="274"/>
      <c r="K31" s="274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1"/>
      <c r="AF31" s="11"/>
      <c r="AG31" s="11"/>
    </row>
    <row r="32" spans="1:38" ht="33" customHeight="1" x14ac:dyDescent="0.2">
      <c r="A32" s="13"/>
      <c r="B32" s="9"/>
      <c r="C32" s="9"/>
      <c r="D32" s="9"/>
      <c r="E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11"/>
      <c r="AF32" s="11"/>
      <c r="AG32" s="11"/>
    </row>
    <row r="33" spans="1:33" x14ac:dyDescent="0.2">
      <c r="A33" s="13"/>
      <c r="B33" s="9"/>
      <c r="C33" s="9"/>
      <c r="D33" s="9"/>
      <c r="E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11"/>
      <c r="AF33" s="11"/>
      <c r="AG33" s="11"/>
    </row>
    <row r="34" spans="1:33" x14ac:dyDescent="0.2">
      <c r="A34" s="13"/>
      <c r="B34" s="348"/>
      <c r="C34" s="348"/>
      <c r="D34" s="9"/>
      <c r="E34" s="9"/>
      <c r="J34" s="348"/>
      <c r="K34" s="34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11"/>
      <c r="AF34" s="11"/>
      <c r="AG34" s="11"/>
    </row>
    <row r="35" spans="1:33" x14ac:dyDescent="0.2">
      <c r="A35" s="52"/>
      <c r="B35" s="9"/>
      <c r="C35" s="9"/>
      <c r="D35" s="9"/>
      <c r="E35" s="2"/>
      <c r="F35" s="2"/>
      <c r="G35" s="2"/>
      <c r="H35" s="2"/>
      <c r="I35" s="2"/>
      <c r="J35" s="26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63"/>
      <c r="AF35" s="11"/>
      <c r="AG35" s="11"/>
    </row>
  </sheetData>
  <mergeCells count="40">
    <mergeCell ref="F12:G12"/>
    <mergeCell ref="H12:K12"/>
    <mergeCell ref="A3:AA3"/>
    <mergeCell ref="A4:AA4"/>
    <mergeCell ref="A5:AA5"/>
    <mergeCell ref="A6:AA6"/>
    <mergeCell ref="A9:AA9"/>
    <mergeCell ref="A14:AA14"/>
    <mergeCell ref="A16:D16"/>
    <mergeCell ref="E16:G16"/>
    <mergeCell ref="H16:I17"/>
    <mergeCell ref="J16:J18"/>
    <mergeCell ref="K16:K18"/>
    <mergeCell ref="M16:M18"/>
    <mergeCell ref="P16:P18"/>
    <mergeCell ref="R16:R18"/>
    <mergeCell ref="S16:S18"/>
    <mergeCell ref="T16:T18"/>
    <mergeCell ref="U16:U18"/>
    <mergeCell ref="W16:W18"/>
    <mergeCell ref="X16:X18"/>
    <mergeCell ref="AL16:AL18"/>
    <mergeCell ref="N16:N18"/>
    <mergeCell ref="AA16:AA18"/>
    <mergeCell ref="A17:A18"/>
    <mergeCell ref="B17:B18"/>
    <mergeCell ref="C17:C18"/>
    <mergeCell ref="D17:D18"/>
    <mergeCell ref="E17:G17"/>
    <mergeCell ref="L16:L18"/>
    <mergeCell ref="B31:C31"/>
    <mergeCell ref="AH16:AH18"/>
    <mergeCell ref="AI16:AI18"/>
    <mergeCell ref="AJ16:AJ18"/>
    <mergeCell ref="AK16:AK18"/>
    <mergeCell ref="O16:O18"/>
    <mergeCell ref="Q16:Q18"/>
    <mergeCell ref="V16:V18"/>
    <mergeCell ref="Y16:Y18"/>
    <mergeCell ref="Z16:Z18"/>
  </mergeCells>
  <printOptions horizontalCentered="1"/>
  <pageMargins left="0.39370078740157483" right="0.39370078740157483" top="0.78740157480314965" bottom="0.78740157480314965" header="0.31496062992125984" footer="0.31496062992125984"/>
  <pageSetup scale="7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O35"/>
  <sheetViews>
    <sheetView showGridLines="0" topLeftCell="A10" zoomScaleNormal="100" zoomScaleSheetLayoutView="106" workbookViewId="0">
      <selection activeCell="AE28" sqref="AE28"/>
    </sheetView>
  </sheetViews>
  <sheetFormatPr baseColWidth="10" defaultRowHeight="11.25" x14ac:dyDescent="0.2"/>
  <cols>
    <col min="1" max="2" width="11.42578125" style="1"/>
    <col min="3" max="3" width="15.28515625" style="1" customWidth="1"/>
    <col min="4" max="4" width="16.140625" style="1" customWidth="1"/>
    <col min="5" max="7" width="11.42578125" style="1"/>
    <col min="8" max="8" width="12.85546875" style="1" customWidth="1"/>
    <col min="9" max="9" width="12.7109375" style="1" customWidth="1"/>
    <col min="10" max="10" width="8.7109375" style="244" customWidth="1"/>
    <col min="11" max="11" width="13.28515625" style="1" hidden="1" customWidth="1"/>
    <col min="12" max="12" width="12.5703125" style="1" hidden="1" customWidth="1"/>
    <col min="13" max="13" width="0.140625" style="1" hidden="1" customWidth="1"/>
    <col min="14" max="14" width="12.5703125" style="1" hidden="1" customWidth="1"/>
    <col min="15" max="15" width="13.85546875" style="1" hidden="1" customWidth="1"/>
    <col min="16" max="16" width="13.7109375" style="1" hidden="1" customWidth="1"/>
    <col min="17" max="17" width="14" style="1" hidden="1" customWidth="1"/>
    <col min="18" max="18" width="0.140625" style="1" hidden="1" customWidth="1"/>
    <col min="19" max="20" width="14" style="1" hidden="1" customWidth="1"/>
    <col min="21" max="21" width="10.28515625" style="1" hidden="1" customWidth="1"/>
    <col min="22" max="24" width="14" style="1" hidden="1" customWidth="1"/>
    <col min="25" max="25" width="12.140625" style="1" hidden="1" customWidth="1"/>
    <col min="26" max="26" width="10.7109375" style="1" customWidth="1"/>
    <col min="27" max="27" width="14" style="1" hidden="1" customWidth="1"/>
    <col min="28" max="28" width="11.42578125" style="1" hidden="1" customWidth="1"/>
    <col min="29" max="31" width="11.42578125" style="1" customWidth="1"/>
    <col min="32" max="36" width="12.42578125" style="4" customWidth="1"/>
    <col min="37" max="16384" width="11.42578125" style="1"/>
  </cols>
  <sheetData>
    <row r="1" spans="1:38" x14ac:dyDescent="0.2">
      <c r="J1" s="243"/>
      <c r="AF1" s="1"/>
      <c r="AG1" s="1"/>
      <c r="AH1" s="1"/>
      <c r="AI1" s="1"/>
      <c r="AJ1" s="1"/>
    </row>
    <row r="2" spans="1:38" x14ac:dyDescent="0.2">
      <c r="AF2" s="1"/>
      <c r="AG2" s="1"/>
      <c r="AH2" s="1"/>
      <c r="AI2" s="1"/>
      <c r="AJ2" s="1"/>
    </row>
    <row r="3" spans="1:38" x14ac:dyDescent="0.2">
      <c r="A3" s="706" t="s">
        <v>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596"/>
      <c r="AH3" s="596"/>
      <c r="AI3" s="596"/>
      <c r="AJ3" s="596"/>
    </row>
    <row r="4" spans="1:38" x14ac:dyDescent="0.2">
      <c r="A4" s="868" t="s">
        <v>1</v>
      </c>
      <c r="B4" s="869"/>
      <c r="C4" s="869"/>
      <c r="D4" s="869"/>
      <c r="E4" s="869"/>
      <c r="F4" s="869"/>
      <c r="G4" s="869"/>
      <c r="H4" s="869"/>
      <c r="I4" s="869"/>
      <c r="J4" s="869"/>
      <c r="K4" s="869"/>
      <c r="L4" s="869"/>
      <c r="M4" s="869"/>
      <c r="N4" s="869"/>
      <c r="O4" s="869"/>
      <c r="P4" s="869"/>
      <c r="Q4" s="869"/>
      <c r="R4" s="869"/>
      <c r="S4" s="869"/>
      <c r="T4" s="869"/>
      <c r="U4" s="869"/>
      <c r="V4" s="869"/>
      <c r="W4" s="869"/>
      <c r="X4" s="869"/>
      <c r="Y4" s="869"/>
      <c r="Z4" s="869"/>
      <c r="AA4" s="869"/>
      <c r="AB4" s="869"/>
      <c r="AC4" s="869"/>
      <c r="AD4" s="869"/>
      <c r="AE4" s="869"/>
      <c r="AF4" s="870"/>
      <c r="AG4" s="596"/>
      <c r="AH4" s="596"/>
      <c r="AI4" s="596"/>
      <c r="AJ4" s="596"/>
    </row>
    <row r="5" spans="1:38" x14ac:dyDescent="0.2">
      <c r="A5" s="871" t="s">
        <v>127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7"/>
      <c r="AA5" s="677"/>
      <c r="AB5" s="677"/>
      <c r="AC5" s="677"/>
      <c r="AD5" s="677"/>
      <c r="AE5" s="677"/>
      <c r="AF5" s="872"/>
      <c r="AG5" s="596"/>
      <c r="AH5" s="596"/>
      <c r="AI5" s="596"/>
      <c r="AJ5" s="596"/>
    </row>
    <row r="6" spans="1:38" x14ac:dyDescent="0.2">
      <c r="A6" s="871" t="s">
        <v>3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872"/>
      <c r="AG6" s="596"/>
      <c r="AH6" s="596"/>
      <c r="AI6" s="596"/>
      <c r="AJ6" s="596"/>
    </row>
    <row r="7" spans="1:38" x14ac:dyDescent="0.2">
      <c r="A7" s="13"/>
      <c r="B7" s="9"/>
      <c r="C7" s="9"/>
      <c r="D7" s="9"/>
      <c r="E7" s="9"/>
      <c r="F7" s="9"/>
      <c r="G7" s="9"/>
      <c r="H7" s="9"/>
      <c r="I7" s="9"/>
      <c r="J7" s="24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57"/>
      <c r="AG7" s="11"/>
      <c r="AH7" s="11"/>
      <c r="AI7" s="11"/>
      <c r="AJ7" s="11"/>
    </row>
    <row r="8" spans="1:38" x14ac:dyDescent="0.2">
      <c r="A8" s="13"/>
      <c r="B8" s="9"/>
      <c r="C8" s="9"/>
      <c r="D8" s="9"/>
      <c r="E8" s="9"/>
      <c r="F8" s="9"/>
      <c r="G8" s="9"/>
      <c r="H8" s="9"/>
      <c r="I8" s="9"/>
      <c r="J8" s="24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57"/>
    </row>
    <row r="9" spans="1:38" x14ac:dyDescent="0.2">
      <c r="A9" s="13"/>
      <c r="B9" s="9"/>
      <c r="C9" s="9"/>
      <c r="D9" s="9"/>
      <c r="E9" s="9"/>
      <c r="F9" s="9"/>
      <c r="G9" s="9"/>
      <c r="H9" s="9"/>
      <c r="I9" s="9"/>
      <c r="J9" s="24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57"/>
      <c r="AG9" s="11"/>
      <c r="AH9" s="11"/>
      <c r="AI9" s="11"/>
      <c r="AJ9" s="11"/>
    </row>
    <row r="10" spans="1:38" ht="12.75" customHeight="1" x14ac:dyDescent="0.2">
      <c r="A10" s="606"/>
      <c r="B10" s="9"/>
      <c r="C10" s="9"/>
      <c r="D10" s="9"/>
      <c r="E10" s="9"/>
      <c r="F10" s="9"/>
      <c r="G10" s="9"/>
      <c r="H10" s="9"/>
      <c r="I10" s="9"/>
      <c r="J10" s="24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57"/>
      <c r="AG10" s="11"/>
      <c r="AH10" s="11"/>
      <c r="AI10" s="11"/>
      <c r="AJ10" s="11"/>
    </row>
    <row r="11" spans="1:38" ht="11.25" customHeight="1" x14ac:dyDescent="0.2">
      <c r="A11" s="873" t="s">
        <v>4</v>
      </c>
      <c r="B11" s="707"/>
      <c r="C11" s="707"/>
      <c r="D11" s="707"/>
      <c r="E11" s="707"/>
      <c r="F11" s="707"/>
      <c r="G11" s="707"/>
      <c r="H11" s="707"/>
      <c r="I11" s="707"/>
      <c r="J11" s="707"/>
      <c r="K11" s="707"/>
      <c r="L11" s="707"/>
      <c r="M11" s="707"/>
      <c r="N11" s="707"/>
      <c r="O11" s="707"/>
      <c r="P11" s="707"/>
      <c r="Q11" s="707"/>
      <c r="R11" s="707"/>
      <c r="S11" s="707"/>
      <c r="T11" s="707"/>
      <c r="U11" s="707"/>
      <c r="V11" s="707"/>
      <c r="W11" s="707"/>
      <c r="X11" s="707"/>
      <c r="Y11" s="707"/>
      <c r="Z11" s="707"/>
      <c r="AA11" s="707"/>
      <c r="AB11" s="707"/>
      <c r="AC11" s="707"/>
      <c r="AD11" s="707"/>
      <c r="AE11" s="707"/>
      <c r="AF11" s="862"/>
      <c r="AG11" s="597"/>
      <c r="AH11" s="597"/>
      <c r="AI11" s="597"/>
      <c r="AJ11" s="597"/>
    </row>
    <row r="12" spans="1:38" x14ac:dyDescent="0.2">
      <c r="A12" s="606"/>
      <c r="B12" s="9"/>
      <c r="C12" s="9"/>
      <c r="D12" s="9"/>
      <c r="E12" s="9"/>
      <c r="F12" s="9"/>
      <c r="G12" s="9"/>
      <c r="H12" s="9"/>
      <c r="I12" s="9"/>
      <c r="J12" s="245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57"/>
      <c r="AG12" s="11"/>
      <c r="AH12" s="11"/>
      <c r="AI12" s="11"/>
      <c r="AJ12" s="11"/>
    </row>
    <row r="13" spans="1:38" x14ac:dyDescent="0.2">
      <c r="A13" s="21"/>
      <c r="B13" s="9"/>
      <c r="C13" s="9"/>
      <c r="D13" s="9"/>
      <c r="E13" s="9"/>
      <c r="F13" s="9"/>
      <c r="G13" s="9"/>
      <c r="H13" s="9"/>
      <c r="I13" s="9"/>
      <c r="J13" s="24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57"/>
      <c r="AG13" s="11"/>
      <c r="AH13" s="11"/>
      <c r="AI13" s="11"/>
      <c r="AJ13" s="11"/>
    </row>
    <row r="14" spans="1:38" x14ac:dyDescent="0.2">
      <c r="A14" s="13"/>
      <c r="B14" s="600" t="s">
        <v>5</v>
      </c>
      <c r="C14" s="15">
        <v>1246</v>
      </c>
      <c r="D14" s="9"/>
      <c r="E14" s="9"/>
      <c r="F14" s="835" t="s">
        <v>6</v>
      </c>
      <c r="G14" s="835"/>
      <c r="H14" s="247" t="s">
        <v>673</v>
      </c>
      <c r="I14" s="247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57"/>
      <c r="AG14" s="11"/>
      <c r="AH14" s="11"/>
      <c r="AI14" s="11"/>
      <c r="AJ14" s="11"/>
    </row>
    <row r="15" spans="1:38" x14ac:dyDescent="0.2">
      <c r="A15" s="52"/>
      <c r="B15" s="2"/>
      <c r="C15" s="2"/>
      <c r="D15" s="2"/>
      <c r="E15" s="2"/>
      <c r="F15" s="2"/>
      <c r="G15" s="2"/>
      <c r="H15" s="2"/>
      <c r="I15" s="2"/>
      <c r="J15" s="26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59"/>
      <c r="AG15" s="11"/>
      <c r="AH15" s="11"/>
      <c r="AI15" s="11"/>
      <c r="AJ15" s="11"/>
      <c r="AL15" s="61">
        <v>43311</v>
      </c>
    </row>
    <row r="16" spans="1:38" ht="18.75" customHeight="1" x14ac:dyDescent="0.2">
      <c r="A16" s="824" t="s">
        <v>7</v>
      </c>
      <c r="B16" s="825"/>
      <c r="C16" s="825"/>
      <c r="D16" s="825"/>
      <c r="E16" s="825"/>
      <c r="F16" s="825"/>
      <c r="G16" s="825"/>
      <c r="H16" s="825"/>
      <c r="I16" s="825"/>
      <c r="J16" s="825"/>
      <c r="K16" s="825"/>
      <c r="L16" s="825"/>
      <c r="M16" s="825"/>
      <c r="N16" s="825"/>
      <c r="O16" s="825"/>
      <c r="P16" s="825"/>
      <c r="Q16" s="825"/>
      <c r="R16" s="825"/>
      <c r="S16" s="825"/>
      <c r="T16" s="825"/>
      <c r="U16" s="825"/>
      <c r="V16" s="825"/>
      <c r="W16" s="825"/>
      <c r="X16" s="825"/>
      <c r="Y16" s="825"/>
      <c r="Z16" s="825"/>
      <c r="AA16" s="825"/>
      <c r="AB16" s="825"/>
      <c r="AC16" s="825"/>
      <c r="AD16" s="825"/>
      <c r="AE16" s="825"/>
      <c r="AF16" s="874"/>
      <c r="AG16" s="599"/>
      <c r="AH16" s="599"/>
      <c r="AI16" s="599"/>
      <c r="AJ16" s="599"/>
    </row>
    <row r="17" spans="1:41" x14ac:dyDescent="0.2">
      <c r="A17" s="13"/>
      <c r="B17" s="9"/>
      <c r="C17" s="9"/>
      <c r="D17" s="9"/>
      <c r="E17" s="9"/>
      <c r="F17" s="9"/>
      <c r="G17" s="9"/>
      <c r="H17" s="9"/>
      <c r="I17" s="9"/>
      <c r="J17" s="245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57"/>
      <c r="AG17" s="11"/>
      <c r="AH17" s="11"/>
      <c r="AI17" s="11"/>
      <c r="AJ17" s="11"/>
    </row>
    <row r="18" spans="1:41" ht="12.75" customHeight="1" thickBot="1" x14ac:dyDescent="0.25">
      <c r="A18" s="697" t="s">
        <v>8</v>
      </c>
      <c r="B18" s="698"/>
      <c r="C18" s="698"/>
      <c r="D18" s="698"/>
      <c r="E18" s="698" t="s">
        <v>9</v>
      </c>
      <c r="F18" s="698"/>
      <c r="G18" s="698"/>
      <c r="H18" s="699" t="s">
        <v>10</v>
      </c>
      <c r="I18" s="826"/>
      <c r="J18" s="829" t="s">
        <v>11</v>
      </c>
      <c r="K18" s="832" t="s">
        <v>104</v>
      </c>
      <c r="L18" s="837" t="s">
        <v>568</v>
      </c>
      <c r="M18" s="837" t="s">
        <v>572</v>
      </c>
      <c r="N18" s="837" t="s">
        <v>566</v>
      </c>
      <c r="O18" s="837" t="s">
        <v>575</v>
      </c>
      <c r="P18" s="837" t="s">
        <v>576</v>
      </c>
      <c r="Q18" s="837" t="s">
        <v>582</v>
      </c>
      <c r="R18" s="837" t="s">
        <v>583</v>
      </c>
      <c r="S18" s="837" t="s">
        <v>588</v>
      </c>
      <c r="T18" s="837" t="s">
        <v>587</v>
      </c>
      <c r="U18" s="837" t="s">
        <v>104</v>
      </c>
      <c r="V18" s="418"/>
      <c r="W18" s="837" t="s">
        <v>104</v>
      </c>
      <c r="X18" s="837" t="s">
        <v>617</v>
      </c>
      <c r="Y18" s="837" t="s">
        <v>647</v>
      </c>
      <c r="Z18" s="837" t="s">
        <v>104</v>
      </c>
      <c r="AA18" s="837"/>
      <c r="AB18" s="837" t="s">
        <v>655</v>
      </c>
      <c r="AC18" s="837" t="s">
        <v>651</v>
      </c>
      <c r="AD18" s="837" t="s">
        <v>659</v>
      </c>
      <c r="AE18" s="837" t="s">
        <v>674</v>
      </c>
      <c r="AF18" s="864" t="s">
        <v>510</v>
      </c>
      <c r="AG18" s="603"/>
      <c r="AH18" s="603"/>
      <c r="AI18" s="603"/>
      <c r="AJ18" s="603"/>
      <c r="AK18" s="678" t="s">
        <v>102</v>
      </c>
      <c r="AL18" s="678" t="s">
        <v>101</v>
      </c>
      <c r="AM18" s="678" t="s">
        <v>100</v>
      </c>
      <c r="AN18" s="684" t="s">
        <v>169</v>
      </c>
      <c r="AO18" s="687" t="s">
        <v>170</v>
      </c>
    </row>
    <row r="19" spans="1:41" ht="13.5" customHeight="1" thickBot="1" x14ac:dyDescent="0.25">
      <c r="A19" s="693" t="s">
        <v>14</v>
      </c>
      <c r="B19" s="695" t="s">
        <v>15</v>
      </c>
      <c r="C19" s="695" t="s">
        <v>16</v>
      </c>
      <c r="D19" s="695" t="s">
        <v>17</v>
      </c>
      <c r="E19" s="695" t="s">
        <v>18</v>
      </c>
      <c r="F19" s="695"/>
      <c r="G19" s="695"/>
      <c r="H19" s="827"/>
      <c r="I19" s="828"/>
      <c r="J19" s="830"/>
      <c r="K19" s="833"/>
      <c r="L19" s="838"/>
      <c r="M19" s="838"/>
      <c r="N19" s="838"/>
      <c r="O19" s="838"/>
      <c r="P19" s="838"/>
      <c r="Q19" s="838"/>
      <c r="R19" s="838"/>
      <c r="S19" s="838"/>
      <c r="T19" s="838"/>
      <c r="U19" s="838"/>
      <c r="V19" s="838" t="s">
        <v>608</v>
      </c>
      <c r="W19" s="838"/>
      <c r="X19" s="838"/>
      <c r="Y19" s="838"/>
      <c r="Z19" s="838"/>
      <c r="AA19" s="838"/>
      <c r="AB19" s="838"/>
      <c r="AC19" s="838"/>
      <c r="AD19" s="838"/>
      <c r="AE19" s="838"/>
      <c r="AF19" s="865"/>
      <c r="AG19" s="604"/>
      <c r="AH19" s="604"/>
      <c r="AI19" s="604"/>
      <c r="AJ19" s="604"/>
      <c r="AK19" s="678"/>
      <c r="AL19" s="678"/>
      <c r="AM19" s="678"/>
      <c r="AN19" s="685"/>
      <c r="AO19" s="688"/>
    </row>
    <row r="20" spans="1:41" ht="12.75" customHeight="1" x14ac:dyDescent="0.2">
      <c r="A20" s="694"/>
      <c r="B20" s="696"/>
      <c r="C20" s="696"/>
      <c r="D20" s="696"/>
      <c r="E20" s="19" t="s">
        <v>19</v>
      </c>
      <c r="F20" s="19" t="s">
        <v>20</v>
      </c>
      <c r="G20" s="19" t="s">
        <v>21</v>
      </c>
      <c r="H20" s="19" t="s">
        <v>22</v>
      </c>
      <c r="I20" s="19" t="s">
        <v>23</v>
      </c>
      <c r="J20" s="831"/>
      <c r="K20" s="834"/>
      <c r="L20" s="839"/>
      <c r="M20" s="839"/>
      <c r="N20" s="839"/>
      <c r="O20" s="839"/>
      <c r="P20" s="839"/>
      <c r="Q20" s="839"/>
      <c r="R20" s="839"/>
      <c r="S20" s="839"/>
      <c r="T20" s="839"/>
      <c r="U20" s="839"/>
      <c r="V20" s="839"/>
      <c r="W20" s="839"/>
      <c r="X20" s="839"/>
      <c r="Y20" s="839"/>
      <c r="Z20" s="839"/>
      <c r="AA20" s="839"/>
      <c r="AB20" s="839"/>
      <c r="AC20" s="839"/>
      <c r="AD20" s="839"/>
      <c r="AE20" s="838"/>
      <c r="AF20" s="866"/>
      <c r="AG20" s="605"/>
      <c r="AH20" s="605"/>
      <c r="AI20" s="605"/>
      <c r="AJ20" s="605"/>
      <c r="AK20" s="678"/>
      <c r="AL20" s="678"/>
      <c r="AM20" s="678"/>
      <c r="AN20" s="686"/>
      <c r="AO20" s="689"/>
    </row>
    <row r="21" spans="1:41" x14ac:dyDescent="0.2">
      <c r="A21" s="21">
        <v>5</v>
      </c>
      <c r="B21" s="12">
        <v>6</v>
      </c>
      <c r="C21" s="12">
        <v>7</v>
      </c>
      <c r="D21" s="12">
        <v>8</v>
      </c>
      <c r="E21" s="12">
        <v>9</v>
      </c>
      <c r="F21" s="12">
        <v>10</v>
      </c>
      <c r="G21" s="12">
        <v>11</v>
      </c>
      <c r="H21" s="12">
        <v>12</v>
      </c>
      <c r="I21" s="12">
        <v>13</v>
      </c>
      <c r="J21" s="248"/>
      <c r="K21" s="12"/>
      <c r="L21" s="12"/>
      <c r="M21" s="12"/>
      <c r="N21" s="12"/>
      <c r="O21" s="356"/>
      <c r="P21" s="356"/>
      <c r="Q21" s="375"/>
      <c r="R21" s="375"/>
      <c r="S21" s="384"/>
      <c r="T21" s="384"/>
      <c r="U21" s="417"/>
      <c r="V21" s="417"/>
      <c r="W21" s="483"/>
      <c r="X21" s="417"/>
      <c r="Y21" s="487"/>
      <c r="Z21" s="614"/>
      <c r="AA21" s="614"/>
      <c r="AB21" s="618"/>
      <c r="AC21" s="618"/>
      <c r="AD21" s="647"/>
      <c r="AE21" s="839"/>
      <c r="AF21" s="249"/>
      <c r="AG21" s="330"/>
      <c r="AH21" s="330"/>
      <c r="AI21" s="330"/>
      <c r="AJ21" s="330"/>
      <c r="AK21" s="60"/>
    </row>
    <row r="22" spans="1:41" x14ac:dyDescent="0.2">
      <c r="A22" s="45"/>
      <c r="B22" s="250"/>
      <c r="C22" s="45"/>
      <c r="D22" s="45"/>
      <c r="E22" s="45"/>
      <c r="F22" s="45"/>
      <c r="G22" s="45"/>
      <c r="H22" s="45"/>
      <c r="I22" s="45"/>
      <c r="J22" s="251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30"/>
      <c r="AG22" s="11"/>
      <c r="AH22" s="11"/>
      <c r="AI22" s="11"/>
      <c r="AJ22" s="11"/>
    </row>
    <row r="23" spans="1:41" ht="22.5" x14ac:dyDescent="0.2">
      <c r="A23" s="252">
        <v>2</v>
      </c>
      <c r="B23" s="253" t="s">
        <v>511</v>
      </c>
      <c r="C23" s="253" t="s">
        <v>512</v>
      </c>
      <c r="D23" s="254">
        <v>2372</v>
      </c>
      <c r="E23" s="253" t="s">
        <v>494</v>
      </c>
      <c r="F23" s="256">
        <v>40836</v>
      </c>
      <c r="G23" s="254">
        <v>2372</v>
      </c>
      <c r="H23" s="258">
        <v>0.1</v>
      </c>
      <c r="I23" s="258">
        <f>G23*H23</f>
        <v>237.20000000000002</v>
      </c>
      <c r="J23" s="259">
        <f>0.833333333333333/100</f>
        <v>8.3333333333333297E-3</v>
      </c>
      <c r="K23" s="258">
        <f>G23*J23</f>
        <v>19.766666666666659</v>
      </c>
      <c r="L23" s="258">
        <f>K23*43</f>
        <v>849.96666666666636</v>
      </c>
      <c r="M23" s="258">
        <f>G23*H23/12</f>
        <v>19.766666666666669</v>
      </c>
      <c r="N23" s="258">
        <f>L23+M23</f>
        <v>869.73333333333301</v>
      </c>
      <c r="O23" s="258">
        <f>+M23</f>
        <v>19.766666666666669</v>
      </c>
      <c r="P23" s="258">
        <f>N23+O23</f>
        <v>889.49999999999966</v>
      </c>
      <c r="Q23" s="258">
        <f>+O23</f>
        <v>19.766666666666669</v>
      </c>
      <c r="R23" s="258">
        <f>Q23+P23</f>
        <v>909.26666666666631</v>
      </c>
      <c r="S23" s="258">
        <v>19.77</v>
      </c>
      <c r="T23" s="258">
        <f>R23+S23</f>
        <v>929.03666666666629</v>
      </c>
      <c r="U23" s="258">
        <v>19.77</v>
      </c>
      <c r="V23" s="258">
        <v>968.58</v>
      </c>
      <c r="W23" s="258">
        <v>19.77</v>
      </c>
      <c r="X23" s="258">
        <f>U23+V23</f>
        <v>988.35</v>
      </c>
      <c r="Y23" s="258">
        <f>X23+U23</f>
        <v>1008.12</v>
      </c>
      <c r="Z23" s="258">
        <v>19.77</v>
      </c>
      <c r="AA23" s="258">
        <v>1106.97</v>
      </c>
      <c r="AB23" s="258">
        <f>AA23+Z23</f>
        <v>1126.74</v>
      </c>
      <c r="AC23" s="258">
        <f>AB23+Z23</f>
        <v>1146.51</v>
      </c>
      <c r="AD23" s="258">
        <f>AC23+Z23</f>
        <v>1166.28</v>
      </c>
      <c r="AE23" s="258">
        <f>AD23+Z23</f>
        <v>1186.05</v>
      </c>
      <c r="AF23" s="30">
        <f>G23-AE23</f>
        <v>1185.95</v>
      </c>
      <c r="AG23" s="30"/>
      <c r="AH23" s="30"/>
      <c r="AI23" s="30"/>
      <c r="AJ23" s="30"/>
      <c r="AK23" s="63">
        <v>42005</v>
      </c>
      <c r="AL23" s="45">
        <f>AL15-AK23+1</f>
        <v>1307</v>
      </c>
      <c r="AM23" s="45">
        <f>AL23/(365/12)</f>
        <v>42.969863013698628</v>
      </c>
      <c r="AN23" s="45">
        <v>43</v>
      </c>
      <c r="AO23" s="65">
        <f>+G23*J23*AN23</f>
        <v>849.96666666666636</v>
      </c>
    </row>
    <row r="24" spans="1:41" ht="22.5" x14ac:dyDescent="0.2">
      <c r="A24" s="252">
        <v>2</v>
      </c>
      <c r="B24" s="253" t="s">
        <v>513</v>
      </c>
      <c r="C24" s="253" t="s">
        <v>514</v>
      </c>
      <c r="D24" s="254">
        <v>12795</v>
      </c>
      <c r="E24" s="253" t="s">
        <v>122</v>
      </c>
      <c r="F24" s="256">
        <v>40865</v>
      </c>
      <c r="G24" s="254">
        <v>12795</v>
      </c>
      <c r="H24" s="258">
        <v>0.1</v>
      </c>
      <c r="I24" s="258">
        <f>G24*H24</f>
        <v>1279.5</v>
      </c>
      <c r="J24" s="259">
        <f>0.833333333333333/100</f>
        <v>8.3333333333333297E-3</v>
      </c>
      <c r="K24" s="258">
        <f>G24*J24</f>
        <v>106.62499999999996</v>
      </c>
      <c r="L24" s="258">
        <f>K24*43</f>
        <v>4584.8749999999982</v>
      </c>
      <c r="M24" s="258">
        <f>G24*H24/12</f>
        <v>106.625</v>
      </c>
      <c r="N24" s="258">
        <f>L24+M24</f>
        <v>4691.4999999999982</v>
      </c>
      <c r="O24" s="258">
        <f t="shared" ref="O24:Q25" si="0">+M24</f>
        <v>106.625</v>
      </c>
      <c r="P24" s="258">
        <f t="shared" ref="P24:P25" si="1">N24+O24</f>
        <v>4798.1249999999982</v>
      </c>
      <c r="Q24" s="258">
        <f t="shared" si="0"/>
        <v>106.625</v>
      </c>
      <c r="R24" s="258">
        <f>Q24+P24</f>
        <v>4904.7499999999982</v>
      </c>
      <c r="S24" s="258">
        <v>106.63</v>
      </c>
      <c r="T24" s="258">
        <f>R24+S24</f>
        <v>5011.3799999999983</v>
      </c>
      <c r="U24" s="258">
        <v>106.63</v>
      </c>
      <c r="V24" s="258">
        <v>5224.6400000000003</v>
      </c>
      <c r="W24" s="258">
        <v>106.63</v>
      </c>
      <c r="X24" s="258">
        <f t="shared" ref="X24:X25" si="2">U24+V24</f>
        <v>5331.27</v>
      </c>
      <c r="Y24" s="258">
        <f t="shared" ref="Y24:Y25" si="3">X24+U24</f>
        <v>5437.9000000000005</v>
      </c>
      <c r="Z24" s="258">
        <v>106.63</v>
      </c>
      <c r="AA24" s="258">
        <v>5971.05</v>
      </c>
      <c r="AB24" s="258">
        <f t="shared" ref="AB24:AB25" si="4">AA24+Z24</f>
        <v>6077.68</v>
      </c>
      <c r="AC24" s="258">
        <f t="shared" ref="AC24:AC25" si="5">AB24+Z24</f>
        <v>6184.31</v>
      </c>
      <c r="AD24" s="258">
        <f t="shared" ref="AD24:AD25" si="6">AC24+Z24</f>
        <v>6290.9400000000005</v>
      </c>
      <c r="AE24" s="258">
        <f t="shared" ref="AE24:AE25" si="7">AD24+Z24</f>
        <v>6397.5700000000006</v>
      </c>
      <c r="AF24" s="30">
        <f t="shared" ref="AF24:AF25" si="8">G24-AE24</f>
        <v>6397.4299999999994</v>
      </c>
      <c r="AG24" s="30"/>
      <c r="AH24" s="30"/>
      <c r="AI24" s="30"/>
      <c r="AJ24" s="30"/>
      <c r="AK24" s="63">
        <v>42005</v>
      </c>
      <c r="AL24" s="45">
        <f>AL15-AK24+1</f>
        <v>1307</v>
      </c>
      <c r="AM24" s="45">
        <f t="shared" ref="AM24:AM25" si="9">AL24/(365/12)</f>
        <v>42.969863013698628</v>
      </c>
      <c r="AN24" s="45">
        <v>43</v>
      </c>
      <c r="AO24" s="65">
        <f>+G24*J24*AN24</f>
        <v>4584.8749999999982</v>
      </c>
    </row>
    <row r="25" spans="1:41" ht="22.5" x14ac:dyDescent="0.2">
      <c r="A25" s="252">
        <v>2</v>
      </c>
      <c r="B25" s="253" t="s">
        <v>515</v>
      </c>
      <c r="C25" s="253" t="s">
        <v>516</v>
      </c>
      <c r="D25" s="254">
        <v>11319</v>
      </c>
      <c r="E25" s="253" t="s">
        <v>494</v>
      </c>
      <c r="F25" s="256">
        <v>40836</v>
      </c>
      <c r="G25" s="254">
        <v>11319</v>
      </c>
      <c r="H25" s="258">
        <v>0.1</v>
      </c>
      <c r="I25" s="258">
        <f>G25*H25</f>
        <v>1131.9000000000001</v>
      </c>
      <c r="J25" s="259">
        <f>0.833333333333333/100</f>
        <v>8.3333333333333297E-3</v>
      </c>
      <c r="K25" s="258">
        <f>G25*J25</f>
        <v>94.32499999999996</v>
      </c>
      <c r="L25" s="258">
        <f>K25*43</f>
        <v>4055.9749999999981</v>
      </c>
      <c r="M25" s="258">
        <f>G25*H25/12</f>
        <v>94.325000000000003</v>
      </c>
      <c r="N25" s="258">
        <f>M25+L25</f>
        <v>4150.2999999999984</v>
      </c>
      <c r="O25" s="258">
        <f t="shared" si="0"/>
        <v>94.325000000000003</v>
      </c>
      <c r="P25" s="258">
        <f t="shared" si="1"/>
        <v>4244.6249999999982</v>
      </c>
      <c r="Q25" s="258">
        <f t="shared" si="0"/>
        <v>94.325000000000003</v>
      </c>
      <c r="R25" s="258">
        <f>Q25+P25</f>
        <v>4338.949999999998</v>
      </c>
      <c r="S25" s="258">
        <v>94.33</v>
      </c>
      <c r="T25" s="258">
        <f>R25+S25</f>
        <v>4433.2799999999979</v>
      </c>
      <c r="U25" s="258">
        <v>94.33</v>
      </c>
      <c r="V25" s="258">
        <v>4621.9399999999996</v>
      </c>
      <c r="W25" s="258">
        <v>94.33</v>
      </c>
      <c r="X25" s="258">
        <f t="shared" si="2"/>
        <v>4716.2699999999995</v>
      </c>
      <c r="Y25" s="258">
        <f t="shared" si="3"/>
        <v>4810.5999999999995</v>
      </c>
      <c r="Z25" s="258">
        <v>94.33</v>
      </c>
      <c r="AA25" s="258">
        <v>5282.25</v>
      </c>
      <c r="AB25" s="258">
        <f t="shared" si="4"/>
        <v>5376.58</v>
      </c>
      <c r="AC25" s="258">
        <f t="shared" si="5"/>
        <v>5470.91</v>
      </c>
      <c r="AD25" s="258">
        <f t="shared" si="6"/>
        <v>5565.24</v>
      </c>
      <c r="AE25" s="258">
        <f t="shared" si="7"/>
        <v>5659.57</v>
      </c>
      <c r="AF25" s="30">
        <f t="shared" si="8"/>
        <v>5659.43</v>
      </c>
      <c r="AG25" s="30"/>
      <c r="AH25" s="30"/>
      <c r="AI25" s="30"/>
      <c r="AJ25" s="30"/>
      <c r="AK25" s="63">
        <v>42005</v>
      </c>
      <c r="AL25" s="45">
        <f>AL15-AK25+1</f>
        <v>1307</v>
      </c>
      <c r="AM25" s="45">
        <f t="shared" si="9"/>
        <v>42.969863013698628</v>
      </c>
      <c r="AN25" s="45">
        <v>43</v>
      </c>
      <c r="AO25" s="65">
        <f>+G25*J25*AN25</f>
        <v>4055.9749999999981</v>
      </c>
    </row>
    <row r="26" spans="1:41" ht="12.75" x14ac:dyDescent="0.2">
      <c r="A26" s="45"/>
      <c r="B26" s="250"/>
      <c r="C26" s="260"/>
      <c r="D26" s="272"/>
      <c r="E26" s="275"/>
      <c r="F26" s="273"/>
      <c r="G26" s="272"/>
      <c r="H26" s="276"/>
      <c r="I26" s="276"/>
      <c r="J26" s="277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30"/>
      <c r="AG26" s="11"/>
      <c r="AH26" s="11"/>
      <c r="AI26" s="11"/>
      <c r="AJ26" s="11"/>
    </row>
    <row r="27" spans="1:41" x14ac:dyDescent="0.2">
      <c r="A27" s="45"/>
      <c r="B27" s="45"/>
      <c r="C27" s="45"/>
      <c r="D27" s="45"/>
      <c r="E27" s="45"/>
      <c r="F27" s="45"/>
      <c r="G27" s="46"/>
      <c r="H27" s="45"/>
      <c r="I27" s="45"/>
      <c r="J27" s="251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30"/>
      <c r="AG27" s="11"/>
      <c r="AH27" s="11"/>
      <c r="AI27" s="11"/>
      <c r="AJ27" s="11"/>
    </row>
    <row r="28" spans="1:41" ht="12" thickBot="1" x14ac:dyDescent="0.25">
      <c r="A28" s="45"/>
      <c r="B28" s="45"/>
      <c r="C28" s="48" t="s">
        <v>98</v>
      </c>
      <c r="D28" s="49">
        <f>SUM(D23:D25)</f>
        <v>26486</v>
      </c>
      <c r="E28" s="50"/>
      <c r="F28" s="50"/>
      <c r="G28" s="49">
        <f>SUM(G22:G27)</f>
        <v>26486</v>
      </c>
      <c r="H28" s="49"/>
      <c r="I28" s="49">
        <f>SUM(I22:I27)</f>
        <v>2648.6000000000004</v>
      </c>
      <c r="J28" s="49"/>
      <c r="K28" s="49">
        <f>SUM(K22:K27)</f>
        <v>220.71666666666658</v>
      </c>
      <c r="L28" s="49">
        <f>SUM(L22:L27)</f>
        <v>9490.8166666666621</v>
      </c>
      <c r="M28" s="49">
        <f>SUM(M23:M27)</f>
        <v>220.71666666666667</v>
      </c>
      <c r="N28" s="189">
        <f>SUM(N22:N27)</f>
        <v>9711.5333333333292</v>
      </c>
      <c r="O28" s="189">
        <f t="shared" ref="O28:AF28" si="10">SUM(O23:O27)</f>
        <v>220.71666666666667</v>
      </c>
      <c r="P28" s="189">
        <f t="shared" si="10"/>
        <v>9932.2499999999964</v>
      </c>
      <c r="Q28" s="189">
        <f t="shared" si="10"/>
        <v>220.71666666666667</v>
      </c>
      <c r="R28" s="189">
        <f t="shared" si="10"/>
        <v>10152.966666666664</v>
      </c>
      <c r="S28" s="189">
        <f t="shared" si="10"/>
        <v>220.73</v>
      </c>
      <c r="T28" s="189">
        <f t="shared" si="10"/>
        <v>10373.696666666663</v>
      </c>
      <c r="U28" s="564">
        <f t="shared" ref="U28:Y28" si="11">SUM(U23:U27)</f>
        <v>220.73</v>
      </c>
      <c r="V28" s="189">
        <f t="shared" si="11"/>
        <v>10815.16</v>
      </c>
      <c r="W28" s="189">
        <f t="shared" si="11"/>
        <v>220.73</v>
      </c>
      <c r="X28" s="189">
        <f t="shared" si="11"/>
        <v>11035.89</v>
      </c>
      <c r="Y28" s="564">
        <f t="shared" si="11"/>
        <v>11256.619999999999</v>
      </c>
      <c r="Z28" s="189">
        <v>220.73</v>
      </c>
      <c r="AA28" s="189">
        <f>SUM(AA23:AA27)</f>
        <v>12360.27</v>
      </c>
      <c r="AB28" s="189">
        <f>SUM(AB23:AB27)</f>
        <v>12581</v>
      </c>
      <c r="AC28" s="189">
        <f>SUM(AC23:AC27)</f>
        <v>12801.73</v>
      </c>
      <c r="AD28" s="189">
        <f>SUM(AD23:AD27)</f>
        <v>13022.46</v>
      </c>
      <c r="AE28" s="189">
        <f>SUM(AE23:AE27)</f>
        <v>13243.19</v>
      </c>
      <c r="AF28" s="49">
        <f t="shared" si="10"/>
        <v>13242.81</v>
      </c>
      <c r="AG28" s="55"/>
      <c r="AH28" s="55"/>
      <c r="AI28" s="55"/>
      <c r="AJ28" s="55"/>
      <c r="AO28" s="190">
        <f>SUM(AO23:AO27)</f>
        <v>9490.8166666666621</v>
      </c>
    </row>
    <row r="29" spans="1:41" ht="16.5" customHeight="1" thickTop="1" x14ac:dyDescent="0.2">
      <c r="A29" s="52"/>
      <c r="B29" s="2"/>
      <c r="C29" s="2"/>
      <c r="D29" s="15">
        <v>15</v>
      </c>
      <c r="E29" s="2"/>
      <c r="F29" s="2"/>
      <c r="G29" s="15">
        <v>15</v>
      </c>
      <c r="H29" s="15">
        <v>15</v>
      </c>
      <c r="I29" s="338">
        <v>15</v>
      </c>
      <c r="J29" s="341"/>
      <c r="K29" s="338"/>
      <c r="L29" s="338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54" t="str">
        <f>+H14</f>
        <v>DEL 01 AL 31 DE DICIEMBRE DE  2019</v>
      </c>
      <c r="AG29" s="598"/>
      <c r="AH29" s="598"/>
      <c r="AI29" s="598"/>
      <c r="AJ29" s="598"/>
    </row>
    <row r="30" spans="1:41" ht="27.75" customHeight="1" x14ac:dyDescent="0.2">
      <c r="A30" s="13"/>
      <c r="B30" s="9"/>
      <c r="C30" s="9"/>
      <c r="D30" s="9"/>
      <c r="E30" s="9"/>
      <c r="F30" s="9"/>
      <c r="G30" s="9"/>
      <c r="H30" s="9"/>
      <c r="I30" s="9"/>
      <c r="J30" s="245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56"/>
      <c r="AG30" s="330"/>
      <c r="AH30" s="330"/>
      <c r="AI30" s="330"/>
      <c r="AJ30" s="330"/>
    </row>
    <row r="31" spans="1:41" x14ac:dyDescent="0.2">
      <c r="A31" s="13"/>
      <c r="B31" s="677"/>
      <c r="C31" s="677"/>
      <c r="D31" s="9"/>
      <c r="E31" s="9"/>
      <c r="I31" s="9"/>
      <c r="J31" s="867"/>
      <c r="K31" s="867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57"/>
      <c r="AG31" s="11"/>
      <c r="AH31" s="11"/>
      <c r="AI31" s="11"/>
      <c r="AJ31" s="11"/>
    </row>
    <row r="32" spans="1:41" x14ac:dyDescent="0.2">
      <c r="A32" s="13"/>
      <c r="B32" s="9"/>
      <c r="C32" s="9"/>
      <c r="D32" s="9"/>
      <c r="E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57"/>
      <c r="AG32" s="11"/>
      <c r="AH32" s="11"/>
      <c r="AI32" s="11"/>
      <c r="AJ32" s="11"/>
    </row>
    <row r="33" spans="1:36" ht="27" customHeight="1" x14ac:dyDescent="0.2">
      <c r="A33" s="13"/>
      <c r="B33" s="9"/>
      <c r="C33" s="9"/>
      <c r="D33" s="9"/>
      <c r="E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57"/>
      <c r="AG33" s="11"/>
      <c r="AH33" s="11"/>
      <c r="AI33" s="11"/>
      <c r="AJ33" s="11"/>
    </row>
    <row r="34" spans="1:36" x14ac:dyDescent="0.2">
      <c r="A34" s="13"/>
      <c r="B34" s="348"/>
      <c r="C34" s="348"/>
      <c r="D34" s="349"/>
      <c r="E34" s="9"/>
      <c r="I34" s="9"/>
      <c r="J34" s="863"/>
      <c r="K34" s="863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57"/>
      <c r="AG34" s="11"/>
      <c r="AH34" s="11"/>
      <c r="AI34" s="11"/>
      <c r="AJ34" s="11"/>
    </row>
    <row r="35" spans="1:36" x14ac:dyDescent="0.2">
      <c r="A35" s="52"/>
      <c r="B35" s="2"/>
      <c r="C35" s="2"/>
      <c r="D35" s="2"/>
      <c r="E35" s="2"/>
      <c r="F35" s="2"/>
      <c r="G35" s="2"/>
      <c r="H35" s="2"/>
      <c r="I35" s="2"/>
      <c r="J35" s="26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59"/>
      <c r="AG35" s="11"/>
      <c r="AH35" s="11"/>
      <c r="AI35" s="11"/>
      <c r="AJ35" s="11"/>
    </row>
  </sheetData>
  <mergeCells count="46">
    <mergeCell ref="A16:AF16"/>
    <mergeCell ref="A18:D18"/>
    <mergeCell ref="E18:G18"/>
    <mergeCell ref="H18:I19"/>
    <mergeCell ref="J18:J20"/>
    <mergeCell ref="K18:K20"/>
    <mergeCell ref="M18:M20"/>
    <mergeCell ref="Y18:Y20"/>
    <mergeCell ref="AB18:AB20"/>
    <mergeCell ref="AC18:AC20"/>
    <mergeCell ref="F14:G14"/>
    <mergeCell ref="A3:AF3"/>
    <mergeCell ref="A4:AF4"/>
    <mergeCell ref="A5:AF5"/>
    <mergeCell ref="A6:AF6"/>
    <mergeCell ref="A11:AF11"/>
    <mergeCell ref="AN18:AN20"/>
    <mergeCell ref="AO18:AO20"/>
    <mergeCell ref="B31:C31"/>
    <mergeCell ref="J31:K31"/>
    <mergeCell ref="A19:A20"/>
    <mergeCell ref="B19:B20"/>
    <mergeCell ref="C19:C20"/>
    <mergeCell ref="D19:D20"/>
    <mergeCell ref="E19:G19"/>
    <mergeCell ref="X18:X20"/>
    <mergeCell ref="V19:V20"/>
    <mergeCell ref="W18:W20"/>
    <mergeCell ref="Z18:Z20"/>
    <mergeCell ref="AE18:AE21"/>
    <mergeCell ref="J34:K34"/>
    <mergeCell ref="AK18:AK20"/>
    <mergeCell ref="AL18:AL20"/>
    <mergeCell ref="AM18:AM20"/>
    <mergeCell ref="N18:N20"/>
    <mergeCell ref="AF18:AF20"/>
    <mergeCell ref="L18:L20"/>
    <mergeCell ref="O18:O20"/>
    <mergeCell ref="P18:P20"/>
    <mergeCell ref="S18:S20"/>
    <mergeCell ref="T18:T20"/>
    <mergeCell ref="U18:U20"/>
    <mergeCell ref="Q18:Q20"/>
    <mergeCell ref="R18:R20"/>
    <mergeCell ref="AA18:AA20"/>
    <mergeCell ref="AD18:AD20"/>
  </mergeCells>
  <printOptions horizontalCentered="1"/>
  <pageMargins left="0.39370078740157483" right="0.39370078740157483" top="0.78740157480314965" bottom="0.78740157480314965" header="0.31496062992125984" footer="0.31496062992125984"/>
  <pageSetup scale="7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Z40"/>
  <sheetViews>
    <sheetView showGridLines="0" tabSelected="1" topLeftCell="C1" zoomScaleNormal="100" zoomScaleSheetLayoutView="100" workbookViewId="0">
      <selection activeCell="H16" sqref="H16"/>
    </sheetView>
  </sheetViews>
  <sheetFormatPr baseColWidth="10" defaultRowHeight="11.25" x14ac:dyDescent="0.2"/>
  <cols>
    <col min="1" max="2" width="11.42578125" style="1"/>
    <col min="3" max="3" width="15.28515625" style="1" customWidth="1"/>
    <col min="4" max="4" width="16.140625" style="1" customWidth="1"/>
    <col min="5" max="6" width="11.42578125" style="1"/>
    <col min="7" max="9" width="9.85546875" style="1" customWidth="1"/>
    <col min="10" max="10" width="11.7109375" style="244" customWidth="1"/>
    <col min="11" max="11" width="12.5703125" style="1" hidden="1" customWidth="1"/>
    <col min="12" max="12" width="0.42578125" style="1" hidden="1" customWidth="1"/>
    <col min="13" max="16" width="13.42578125" style="1" hidden="1" customWidth="1"/>
    <col min="17" max="18" width="0.140625" style="1" hidden="1" customWidth="1"/>
    <col min="19" max="20" width="13.42578125" style="1" hidden="1" customWidth="1"/>
    <col min="21" max="21" width="13.28515625" style="1" customWidth="1"/>
    <col min="22" max="22" width="0.140625" style="1" hidden="1" customWidth="1"/>
    <col min="23" max="23" width="13.42578125" style="1" hidden="1" customWidth="1"/>
    <col min="24" max="25" width="13.42578125" style="1" customWidth="1"/>
    <col min="26" max="26" width="12.28515625" style="4" customWidth="1"/>
    <col min="27" max="36" width="9.85546875" style="1" customWidth="1"/>
    <col min="37" max="16384" width="11.42578125" style="1"/>
  </cols>
  <sheetData>
    <row r="1" spans="1:26" x14ac:dyDescent="0.2">
      <c r="J1" s="243"/>
      <c r="Z1" s="1"/>
    </row>
    <row r="2" spans="1:26" x14ac:dyDescent="0.2">
      <c r="A2" s="9"/>
      <c r="B2" s="9"/>
      <c r="C2" s="9"/>
      <c r="D2" s="9"/>
      <c r="E2" s="9"/>
      <c r="F2" s="9"/>
      <c r="G2" s="9"/>
      <c r="H2" s="9"/>
      <c r="I2" s="9"/>
      <c r="J2" s="245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278"/>
    </row>
    <row r="3" spans="1:26" x14ac:dyDescent="0.2">
      <c r="A3" s="677" t="s">
        <v>0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  <c r="P3" s="677"/>
      <c r="Q3" s="677"/>
      <c r="R3" s="677"/>
      <c r="S3" s="677"/>
      <c r="T3" s="677"/>
      <c r="U3" s="677"/>
      <c r="V3" s="677"/>
      <c r="W3" s="677"/>
      <c r="X3" s="677"/>
      <c r="Y3" s="677"/>
      <c r="Z3" s="872"/>
    </row>
    <row r="4" spans="1:26" x14ac:dyDescent="0.2">
      <c r="A4" s="677" t="s">
        <v>1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872"/>
    </row>
    <row r="5" spans="1:26" x14ac:dyDescent="0.2">
      <c r="A5" s="677" t="s">
        <v>127</v>
      </c>
      <c r="B5" s="677"/>
      <c r="C5" s="677"/>
      <c r="D5" s="677"/>
      <c r="E5" s="677"/>
      <c r="F5" s="677"/>
      <c r="G5" s="677"/>
      <c r="H5" s="677"/>
      <c r="I5" s="677"/>
      <c r="J5" s="677"/>
      <c r="K5" s="677"/>
      <c r="L5" s="677"/>
      <c r="M5" s="677"/>
      <c r="N5" s="677"/>
      <c r="O5" s="677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872"/>
    </row>
    <row r="6" spans="1:26" x14ac:dyDescent="0.2">
      <c r="A6" s="677" t="s">
        <v>3</v>
      </c>
      <c r="B6" s="677"/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872"/>
    </row>
    <row r="7" spans="1:26" x14ac:dyDescent="0.2">
      <c r="A7" s="9"/>
      <c r="B7" s="9"/>
      <c r="C7" s="9"/>
      <c r="D7" s="9"/>
      <c r="E7" s="9"/>
      <c r="F7" s="9"/>
      <c r="G7" s="9"/>
      <c r="H7" s="9"/>
      <c r="I7" s="9"/>
      <c r="J7" s="24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57"/>
    </row>
    <row r="8" spans="1:26" x14ac:dyDescent="0.2">
      <c r="A8" s="9"/>
      <c r="B8" s="9"/>
      <c r="C8" s="9"/>
      <c r="D8" s="9"/>
      <c r="E8" s="9"/>
      <c r="F8" s="9"/>
      <c r="G8" s="9"/>
      <c r="H8" s="9"/>
      <c r="I8" s="9"/>
      <c r="J8" s="24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57"/>
    </row>
    <row r="9" spans="1:26" x14ac:dyDescent="0.2">
      <c r="A9" s="9"/>
      <c r="B9" s="9"/>
      <c r="C9" s="9"/>
      <c r="D9" s="9"/>
      <c r="E9" s="9"/>
      <c r="F9" s="9"/>
      <c r="G9" s="9"/>
      <c r="H9" s="9"/>
      <c r="I9" s="9"/>
      <c r="J9" s="24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57"/>
    </row>
    <row r="10" spans="1:26" x14ac:dyDescent="0.2">
      <c r="A10" s="9"/>
      <c r="B10" s="9"/>
      <c r="C10" s="9"/>
      <c r="D10" s="9"/>
      <c r="E10" s="9"/>
      <c r="F10" s="9"/>
      <c r="G10" s="9"/>
      <c r="H10" s="9"/>
      <c r="I10" s="9"/>
      <c r="J10" s="24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57"/>
    </row>
    <row r="11" spans="1:26" ht="12.75" customHeight="1" x14ac:dyDescent="0.2">
      <c r="A11" s="8"/>
      <c r="B11" s="9"/>
      <c r="C11" s="9"/>
      <c r="D11" s="9"/>
      <c r="E11" s="9"/>
      <c r="F11" s="9"/>
      <c r="G11" s="9"/>
      <c r="H11" s="9"/>
      <c r="I11" s="9"/>
      <c r="J11" s="24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57"/>
    </row>
    <row r="12" spans="1:26" ht="11.25" customHeight="1" x14ac:dyDescent="0.2">
      <c r="A12" s="707" t="s">
        <v>4</v>
      </c>
      <c r="B12" s="707"/>
      <c r="C12" s="707"/>
      <c r="D12" s="707"/>
      <c r="E12" s="707"/>
      <c r="F12" s="707"/>
      <c r="G12" s="707"/>
      <c r="H12" s="707"/>
      <c r="I12" s="707"/>
      <c r="J12" s="707"/>
      <c r="K12" s="707"/>
      <c r="L12" s="707"/>
      <c r="M12" s="707"/>
      <c r="N12" s="707"/>
      <c r="O12" s="707"/>
      <c r="P12" s="707"/>
      <c r="Q12" s="707"/>
      <c r="R12" s="707"/>
      <c r="S12" s="707"/>
      <c r="T12" s="707"/>
      <c r="U12" s="707"/>
      <c r="V12" s="707"/>
      <c r="W12" s="707"/>
      <c r="X12" s="707"/>
      <c r="Y12" s="707"/>
      <c r="Z12" s="862"/>
    </row>
    <row r="13" spans="1:26" x14ac:dyDescent="0.2">
      <c r="A13" s="8"/>
      <c r="B13" s="9"/>
      <c r="C13" s="9"/>
      <c r="D13" s="9"/>
      <c r="E13" s="9"/>
      <c r="F13" s="9"/>
      <c r="G13" s="9"/>
      <c r="H13" s="9"/>
      <c r="I13" s="9"/>
      <c r="J13" s="24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57"/>
    </row>
    <row r="14" spans="1:26" x14ac:dyDescent="0.2">
      <c r="A14" s="12"/>
      <c r="B14" s="9"/>
      <c r="C14" s="9"/>
      <c r="D14" s="9"/>
      <c r="E14" s="9"/>
      <c r="F14" s="9"/>
      <c r="G14" s="9"/>
      <c r="H14" s="9"/>
      <c r="I14" s="9"/>
      <c r="J14" s="245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57"/>
    </row>
    <row r="15" spans="1:26" x14ac:dyDescent="0.2">
      <c r="A15" s="13"/>
      <c r="B15" s="14" t="s">
        <v>5</v>
      </c>
      <c r="C15" s="15">
        <v>1246</v>
      </c>
      <c r="D15" s="9"/>
      <c r="E15" s="9"/>
      <c r="F15" s="835" t="s">
        <v>6</v>
      </c>
      <c r="G15" s="835"/>
      <c r="H15" s="707" t="s">
        <v>676</v>
      </c>
      <c r="I15" s="707"/>
      <c r="J15" s="707"/>
      <c r="K15" s="707"/>
      <c r="L15" s="279"/>
      <c r="M15" s="279"/>
      <c r="N15" s="279"/>
      <c r="O15" s="361"/>
      <c r="P15" s="361"/>
      <c r="Q15" s="378"/>
      <c r="R15" s="378"/>
      <c r="S15" s="394"/>
      <c r="T15" s="394"/>
      <c r="U15" s="595"/>
      <c r="V15" s="595"/>
      <c r="W15" s="617"/>
      <c r="X15" s="622"/>
      <c r="Y15" s="652"/>
      <c r="Z15" s="57"/>
    </row>
    <row r="16" spans="1:26" x14ac:dyDescent="0.2">
      <c r="A16" s="13"/>
      <c r="B16" s="9"/>
      <c r="C16" s="9"/>
      <c r="D16" s="9"/>
      <c r="E16" s="9"/>
      <c r="F16" s="9"/>
      <c r="G16" s="9"/>
      <c r="H16" s="9"/>
      <c r="I16" s="9"/>
      <c r="J16" s="245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57"/>
    </row>
    <row r="17" spans="1:26" ht="18.75" customHeight="1" x14ac:dyDescent="0.2">
      <c r="A17" s="824" t="s">
        <v>517</v>
      </c>
      <c r="B17" s="825"/>
      <c r="C17" s="825"/>
      <c r="D17" s="825"/>
      <c r="E17" s="825"/>
      <c r="F17" s="825"/>
      <c r="G17" s="825"/>
      <c r="H17" s="825"/>
      <c r="I17" s="825"/>
      <c r="J17" s="825"/>
      <c r="K17" s="825"/>
      <c r="L17" s="825"/>
      <c r="M17" s="825"/>
      <c r="N17" s="825"/>
      <c r="O17" s="825"/>
      <c r="P17" s="825"/>
      <c r="Q17" s="825"/>
      <c r="R17" s="825"/>
      <c r="S17" s="825"/>
      <c r="T17" s="825"/>
      <c r="U17" s="825"/>
      <c r="V17" s="825"/>
      <c r="W17" s="825"/>
      <c r="X17" s="825"/>
      <c r="Y17" s="825"/>
      <c r="Z17" s="874"/>
    </row>
    <row r="18" spans="1:26" x14ac:dyDescent="0.2">
      <c r="A18" s="13"/>
      <c r="B18" s="9"/>
      <c r="C18" s="9"/>
      <c r="D18" s="9"/>
      <c r="E18" s="9"/>
      <c r="F18" s="9"/>
      <c r="G18" s="9"/>
      <c r="H18" s="9"/>
      <c r="I18" s="9"/>
      <c r="J18" s="24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57"/>
    </row>
    <row r="19" spans="1:26" ht="12.75" customHeight="1" thickBot="1" x14ac:dyDescent="0.25">
      <c r="A19" s="697" t="s">
        <v>8</v>
      </c>
      <c r="B19" s="698"/>
      <c r="C19" s="698"/>
      <c r="D19" s="698"/>
      <c r="E19" s="698" t="s">
        <v>9</v>
      </c>
      <c r="F19" s="698"/>
      <c r="G19" s="698"/>
      <c r="H19" s="699" t="s">
        <v>10</v>
      </c>
      <c r="I19" s="826"/>
      <c r="J19" s="829" t="s">
        <v>11</v>
      </c>
      <c r="K19" s="703" t="s">
        <v>104</v>
      </c>
      <c r="L19" s="876" t="s">
        <v>568</v>
      </c>
      <c r="M19" s="876" t="s">
        <v>571</v>
      </c>
      <c r="N19" s="876" t="s">
        <v>566</v>
      </c>
      <c r="O19" s="876" t="s">
        <v>575</v>
      </c>
      <c r="P19" s="876" t="s">
        <v>586</v>
      </c>
      <c r="Q19" s="876" t="s">
        <v>582</v>
      </c>
      <c r="R19" s="876" t="s">
        <v>583</v>
      </c>
      <c r="S19" s="876" t="s">
        <v>588</v>
      </c>
      <c r="T19" s="876" t="s">
        <v>616</v>
      </c>
      <c r="U19" s="876" t="s">
        <v>104</v>
      </c>
      <c r="V19" s="876" t="s">
        <v>645</v>
      </c>
      <c r="W19" s="876" t="s">
        <v>656</v>
      </c>
      <c r="X19" s="876" t="s">
        <v>651</v>
      </c>
      <c r="Y19" s="876" t="s">
        <v>675</v>
      </c>
      <c r="Z19" s="878" t="s">
        <v>13</v>
      </c>
    </row>
    <row r="20" spans="1:26" ht="13.5" customHeight="1" thickBot="1" x14ac:dyDescent="0.25">
      <c r="A20" s="693" t="s">
        <v>14</v>
      </c>
      <c r="B20" s="695" t="s">
        <v>15</v>
      </c>
      <c r="C20" s="695" t="s">
        <v>16</v>
      </c>
      <c r="D20" s="695" t="s">
        <v>17</v>
      </c>
      <c r="E20" s="695" t="s">
        <v>18</v>
      </c>
      <c r="F20" s="695"/>
      <c r="G20" s="695"/>
      <c r="H20" s="827"/>
      <c r="I20" s="828"/>
      <c r="J20" s="830"/>
      <c r="K20" s="704"/>
      <c r="L20" s="877"/>
      <c r="M20" s="877"/>
      <c r="N20" s="877"/>
      <c r="O20" s="877"/>
      <c r="P20" s="877"/>
      <c r="Q20" s="877"/>
      <c r="R20" s="877"/>
      <c r="S20" s="877"/>
      <c r="T20" s="877"/>
      <c r="U20" s="877"/>
      <c r="V20" s="877"/>
      <c r="W20" s="877"/>
      <c r="X20" s="877"/>
      <c r="Y20" s="877"/>
      <c r="Z20" s="879"/>
    </row>
    <row r="21" spans="1:26" ht="12.75" customHeight="1" x14ac:dyDescent="0.2">
      <c r="A21" s="694"/>
      <c r="B21" s="696"/>
      <c r="C21" s="696"/>
      <c r="D21" s="696"/>
      <c r="E21" s="19" t="s">
        <v>19</v>
      </c>
      <c r="F21" s="19" t="s">
        <v>20</v>
      </c>
      <c r="G21" s="19" t="s">
        <v>21</v>
      </c>
      <c r="H21" s="19" t="s">
        <v>22</v>
      </c>
      <c r="I21" s="19" t="s">
        <v>23</v>
      </c>
      <c r="J21" s="831"/>
      <c r="K21" s="705"/>
      <c r="L21" s="877"/>
      <c r="M21" s="877"/>
      <c r="N21" s="877"/>
      <c r="O21" s="877"/>
      <c r="P21" s="877"/>
      <c r="Q21" s="877"/>
      <c r="R21" s="877"/>
      <c r="S21" s="877"/>
      <c r="T21" s="877"/>
      <c r="U21" s="877"/>
      <c r="V21" s="877"/>
      <c r="W21" s="877"/>
      <c r="X21" s="877"/>
      <c r="Y21" s="877"/>
      <c r="Z21" s="880"/>
    </row>
    <row r="22" spans="1:26" x14ac:dyDescent="0.2">
      <c r="A22" s="21">
        <v>5</v>
      </c>
      <c r="B22" s="12">
        <v>6</v>
      </c>
      <c r="C22" s="12">
        <v>7</v>
      </c>
      <c r="D22" s="12">
        <v>8</v>
      </c>
      <c r="E22" s="12">
        <v>9</v>
      </c>
      <c r="F22" s="12">
        <v>10</v>
      </c>
      <c r="G22" s="12">
        <v>11</v>
      </c>
      <c r="H22" s="12">
        <v>12</v>
      </c>
      <c r="I22" s="12">
        <v>13</v>
      </c>
      <c r="J22" s="248"/>
      <c r="K22" s="12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49">
        <v>14</v>
      </c>
    </row>
    <row r="23" spans="1:26" x14ac:dyDescent="0.2">
      <c r="A23" s="45"/>
      <c r="B23" s="250"/>
      <c r="C23" s="45"/>
      <c r="D23" s="45"/>
      <c r="E23" s="45"/>
      <c r="F23" s="45"/>
      <c r="G23" s="45"/>
      <c r="H23" s="45"/>
      <c r="I23" s="45"/>
      <c r="J23" s="251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30"/>
    </row>
    <row r="24" spans="1:26" ht="22.5" x14ac:dyDescent="0.2">
      <c r="A24" s="252">
        <v>4</v>
      </c>
      <c r="B24" s="253" t="s">
        <v>518</v>
      </c>
      <c r="C24" s="253" t="s">
        <v>519</v>
      </c>
      <c r="D24" s="254">
        <v>14120.68</v>
      </c>
      <c r="E24" s="255" t="s">
        <v>520</v>
      </c>
      <c r="F24" s="256">
        <v>40890</v>
      </c>
      <c r="G24" s="254">
        <v>14120.68</v>
      </c>
      <c r="H24" s="258">
        <v>0.1</v>
      </c>
      <c r="I24" s="258">
        <f>G24*H24</f>
        <v>1412.0680000000002</v>
      </c>
      <c r="J24" s="259">
        <f>0.833333333333333/100</f>
        <v>8.3333333333333297E-3</v>
      </c>
      <c r="K24" s="258">
        <f>G24*J24</f>
        <v>117.67233333333328</v>
      </c>
      <c r="L24" s="258">
        <f>K24*43</f>
        <v>5059.9103333333314</v>
      </c>
      <c r="M24" s="258">
        <f>G24*H24/12</f>
        <v>117.67233333333336</v>
      </c>
      <c r="N24" s="258">
        <f>M24+L24</f>
        <v>5177.5826666666644</v>
      </c>
      <c r="O24" s="258">
        <f>+M24</f>
        <v>117.67233333333336</v>
      </c>
      <c r="P24" s="258">
        <f>N24+O24</f>
        <v>5295.2549999999974</v>
      </c>
      <c r="Q24" s="258">
        <v>117.67</v>
      </c>
      <c r="R24" s="258">
        <f>Q24+P24</f>
        <v>5412.9249999999975</v>
      </c>
      <c r="S24" s="258">
        <v>117.67</v>
      </c>
      <c r="T24" s="258">
        <v>5765.94</v>
      </c>
      <c r="U24" s="258">
        <v>117.67</v>
      </c>
      <c r="V24" s="258">
        <v>6471.96</v>
      </c>
      <c r="W24" s="258">
        <v>6707.3</v>
      </c>
      <c r="X24" s="258">
        <f>W24+U24</f>
        <v>6824.97</v>
      </c>
      <c r="Y24" s="258">
        <f>X24+U24</f>
        <v>6942.64</v>
      </c>
      <c r="Z24" s="30">
        <f>G24-Y24</f>
        <v>7178.04</v>
      </c>
    </row>
    <row r="25" spans="1:26" x14ac:dyDescent="0.2">
      <c r="A25" s="45"/>
      <c r="B25" s="253"/>
      <c r="C25" s="253"/>
      <c r="D25" s="254"/>
      <c r="E25" s="255"/>
      <c r="F25" s="256"/>
      <c r="G25" s="254"/>
      <c r="H25" s="276"/>
      <c r="I25" s="276"/>
      <c r="J25" s="277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30"/>
    </row>
    <row r="26" spans="1:26" ht="12.75" x14ac:dyDescent="0.2">
      <c r="A26" s="45"/>
      <c r="B26" s="45"/>
      <c r="C26" s="260"/>
      <c r="D26" s="45"/>
      <c r="E26" s="45"/>
      <c r="F26" s="45"/>
      <c r="G26" s="45"/>
      <c r="H26" s="45"/>
      <c r="I26" s="45"/>
      <c r="J26" s="251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30"/>
    </row>
    <row r="27" spans="1:26" ht="12.75" x14ac:dyDescent="0.2">
      <c r="A27" s="45"/>
      <c r="B27" s="45"/>
      <c r="C27" s="260"/>
      <c r="D27" s="45"/>
      <c r="E27" s="45"/>
      <c r="F27" s="45"/>
      <c r="G27" s="45"/>
      <c r="H27" s="45"/>
      <c r="I27" s="45"/>
      <c r="J27" s="251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30"/>
    </row>
    <row r="28" spans="1:26" ht="12.75" x14ac:dyDescent="0.2">
      <c r="A28" s="45"/>
      <c r="B28" s="45"/>
      <c r="C28" s="260"/>
      <c r="D28" s="45"/>
      <c r="E28" s="45"/>
      <c r="F28" s="45"/>
      <c r="G28" s="45"/>
      <c r="H28" s="45"/>
      <c r="I28" s="45"/>
      <c r="J28" s="251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30"/>
    </row>
    <row r="29" spans="1:26" ht="12.75" x14ac:dyDescent="0.2">
      <c r="A29" s="45"/>
      <c r="B29" s="45"/>
      <c r="C29" s="260"/>
      <c r="D29" s="45"/>
      <c r="E29" s="45"/>
      <c r="F29" s="45"/>
      <c r="G29" s="45"/>
      <c r="H29" s="45"/>
      <c r="I29" s="45"/>
      <c r="J29" s="251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30"/>
    </row>
    <row r="30" spans="1:26" ht="12.75" x14ac:dyDescent="0.2">
      <c r="A30" s="45"/>
      <c r="B30" s="45"/>
      <c r="C30" s="260"/>
      <c r="D30" s="45"/>
      <c r="E30" s="45"/>
      <c r="F30" s="45"/>
      <c r="G30" s="45"/>
      <c r="H30" s="45"/>
      <c r="I30" s="45"/>
      <c r="J30" s="251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30"/>
    </row>
    <row r="31" spans="1:26" ht="12.75" x14ac:dyDescent="0.2">
      <c r="A31" s="45"/>
      <c r="B31" s="45"/>
      <c r="C31" s="260"/>
      <c r="D31" s="45"/>
      <c r="E31" s="45"/>
      <c r="F31" s="45"/>
      <c r="G31" s="45"/>
      <c r="H31" s="45"/>
      <c r="I31" s="45"/>
      <c r="J31" s="251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30"/>
    </row>
    <row r="32" spans="1:26" x14ac:dyDescent="0.2">
      <c r="A32" s="45"/>
      <c r="B32" s="45"/>
      <c r="C32" s="45"/>
      <c r="D32" s="45"/>
      <c r="E32" s="45"/>
      <c r="F32" s="45"/>
      <c r="G32" s="46"/>
      <c r="H32" s="45"/>
      <c r="I32" s="45"/>
      <c r="J32" s="251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30"/>
    </row>
    <row r="33" spans="1:26" ht="12" thickBot="1" x14ac:dyDescent="0.25">
      <c r="A33" s="45"/>
      <c r="B33" s="45"/>
      <c r="C33" s="48" t="s">
        <v>98</v>
      </c>
      <c r="D33" s="49">
        <f>D24</f>
        <v>14120.68</v>
      </c>
      <c r="E33" s="50"/>
      <c r="F33" s="50"/>
      <c r="G33" s="49">
        <f>SUM(G23:G32)</f>
        <v>14120.68</v>
      </c>
      <c r="H33" s="49"/>
      <c r="I33" s="49">
        <f>SUM(I23:I32)</f>
        <v>1412.0680000000002</v>
      </c>
      <c r="J33" s="49"/>
      <c r="K33" s="49">
        <f t="shared" ref="K33:Z33" si="0">SUM(K23:K32)</f>
        <v>117.67233333333328</v>
      </c>
      <c r="L33" s="49">
        <f t="shared" si="0"/>
        <v>5059.9103333333314</v>
      </c>
      <c r="M33" s="49">
        <v>117.67</v>
      </c>
      <c r="N33" s="189">
        <f t="shared" si="0"/>
        <v>5177.5826666666644</v>
      </c>
      <c r="O33" s="189">
        <v>117.67</v>
      </c>
      <c r="P33" s="189">
        <v>5295.26</v>
      </c>
      <c r="Q33" s="189">
        <v>117.67</v>
      </c>
      <c r="R33" s="189">
        <v>5412.93</v>
      </c>
      <c r="S33" s="189">
        <v>117.67</v>
      </c>
      <c r="T33" s="189">
        <v>5530.6</v>
      </c>
      <c r="U33" s="189">
        <v>117.67</v>
      </c>
      <c r="V33" s="189">
        <f>+V24</f>
        <v>6471.96</v>
      </c>
      <c r="W33" s="189">
        <v>6707.3</v>
      </c>
      <c r="X33" s="189">
        <f>SUM(X24:X32)</f>
        <v>6824.97</v>
      </c>
      <c r="Y33" s="189">
        <f>+Y24</f>
        <v>6942.64</v>
      </c>
      <c r="Z33" s="51">
        <f t="shared" si="0"/>
        <v>7178.04</v>
      </c>
    </row>
    <row r="34" spans="1:26" ht="16.5" customHeight="1" thickTop="1" x14ac:dyDescent="0.2">
      <c r="A34" s="52"/>
      <c r="B34" s="2"/>
      <c r="C34" s="2"/>
      <c r="D34" s="15">
        <v>15</v>
      </c>
      <c r="E34" s="2"/>
      <c r="F34" s="2"/>
      <c r="G34" s="15">
        <v>15</v>
      </c>
      <c r="H34" s="15">
        <v>15</v>
      </c>
      <c r="I34" s="338">
        <v>15</v>
      </c>
      <c r="J34" s="341"/>
      <c r="K34" s="338"/>
      <c r="L34" s="814"/>
      <c r="M34" s="817"/>
      <c r="N34" s="817"/>
      <c r="O34" s="817"/>
      <c r="P34" s="817"/>
      <c r="Q34" s="817"/>
      <c r="R34" s="817"/>
      <c r="S34" s="817"/>
      <c r="T34" s="817"/>
      <c r="U34" s="817"/>
      <c r="V34" s="817"/>
      <c r="W34" s="817"/>
      <c r="X34" s="817"/>
      <c r="Y34" s="817"/>
      <c r="Z34" s="875"/>
    </row>
    <row r="35" spans="1:26" ht="20.25" customHeight="1" x14ac:dyDescent="0.2">
      <c r="A35" s="13"/>
      <c r="B35" s="9"/>
      <c r="C35" s="9"/>
      <c r="D35" s="9"/>
      <c r="E35" s="9"/>
      <c r="F35" s="9"/>
      <c r="G35" s="9"/>
      <c r="H35" s="9"/>
      <c r="I35" s="9"/>
      <c r="J35" s="245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56"/>
    </row>
    <row r="36" spans="1:26" ht="30.75" customHeight="1" x14ac:dyDescent="0.2">
      <c r="A36" s="13"/>
      <c r="B36" s="867"/>
      <c r="C36" s="867"/>
      <c r="D36" s="9"/>
      <c r="E36" s="9"/>
      <c r="I36" s="867"/>
      <c r="J36" s="867"/>
      <c r="K36" s="867"/>
      <c r="L36" s="867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57"/>
    </row>
    <row r="37" spans="1:26" x14ac:dyDescent="0.2">
      <c r="A37" s="13"/>
      <c r="B37" s="9"/>
      <c r="C37" s="9"/>
      <c r="D37" s="9"/>
      <c r="E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57"/>
    </row>
    <row r="38" spans="1:26" ht="29.25" customHeight="1" x14ac:dyDescent="0.2">
      <c r="A38" s="13"/>
      <c r="B38" s="9"/>
      <c r="C38" s="9"/>
      <c r="D38" s="9"/>
      <c r="E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57"/>
    </row>
    <row r="39" spans="1:26" ht="21.75" customHeight="1" x14ac:dyDescent="0.2">
      <c r="A39" s="13"/>
      <c r="B39" s="281"/>
      <c r="C39" s="281"/>
      <c r="D39" s="9"/>
      <c r="E39" s="9"/>
      <c r="I39" s="861"/>
      <c r="J39" s="861"/>
      <c r="K39" s="861"/>
      <c r="L39" s="861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57"/>
    </row>
    <row r="40" spans="1:26" x14ac:dyDescent="0.2">
      <c r="A40" s="52"/>
      <c r="B40" s="2"/>
      <c r="C40" s="2"/>
      <c r="D40" s="2"/>
      <c r="E40" s="2"/>
      <c r="F40" s="2"/>
      <c r="G40" s="2"/>
      <c r="H40" s="2"/>
      <c r="I40" s="2"/>
      <c r="J40" s="26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59"/>
    </row>
  </sheetData>
  <mergeCells count="37">
    <mergeCell ref="F15:G15"/>
    <mergeCell ref="A3:Z3"/>
    <mergeCell ref="A4:Z4"/>
    <mergeCell ref="A5:Z5"/>
    <mergeCell ref="A6:Z6"/>
    <mergeCell ref="A12:Z12"/>
    <mergeCell ref="H15:K15"/>
    <mergeCell ref="A17:Z17"/>
    <mergeCell ref="A19:D19"/>
    <mergeCell ref="E19:G19"/>
    <mergeCell ref="H19:I20"/>
    <mergeCell ref="J19:J21"/>
    <mergeCell ref="K19:K21"/>
    <mergeCell ref="M19:M21"/>
    <mergeCell ref="A20:A21"/>
    <mergeCell ref="B20:B21"/>
    <mergeCell ref="C20:C21"/>
    <mergeCell ref="D20:D21"/>
    <mergeCell ref="E20:G20"/>
    <mergeCell ref="Q19:Q21"/>
    <mergeCell ref="R19:R21"/>
    <mergeCell ref="X19:X21"/>
    <mergeCell ref="Y19:Y21"/>
    <mergeCell ref="B36:C36"/>
    <mergeCell ref="N19:N21"/>
    <mergeCell ref="Z19:Z21"/>
    <mergeCell ref="L19:L21"/>
    <mergeCell ref="I36:L36"/>
    <mergeCell ref="I39:L39"/>
    <mergeCell ref="L34:Z34"/>
    <mergeCell ref="O19:O21"/>
    <mergeCell ref="P19:P21"/>
    <mergeCell ref="S19:S21"/>
    <mergeCell ref="T19:T21"/>
    <mergeCell ref="U19:U21"/>
    <mergeCell ref="V19:V21"/>
    <mergeCell ref="W19:W21"/>
  </mergeCells>
  <printOptions horizontalCentered="1"/>
  <pageMargins left="0.39370078740157483" right="0.39370078740157483" top="0.78740157480314965" bottom="0.78740157480314965" header="0.31496062992125984" footer="0.31496062992125984"/>
  <pageSetup scale="77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M42"/>
  <sheetViews>
    <sheetView showGridLines="0" topLeftCell="C7" zoomScaleNormal="100" zoomScaleSheetLayoutView="98" workbookViewId="0">
      <selection activeCell="H11" sqref="H11"/>
    </sheetView>
  </sheetViews>
  <sheetFormatPr baseColWidth="10" defaultRowHeight="11.25" x14ac:dyDescent="0.2"/>
  <cols>
    <col min="1" max="2" width="11.42578125" style="1"/>
    <col min="3" max="3" width="15.28515625" style="1" customWidth="1"/>
    <col min="4" max="4" width="16.140625" style="1" customWidth="1"/>
    <col min="5" max="7" width="11.42578125" style="1"/>
    <col min="8" max="8" width="10.140625" style="1" customWidth="1"/>
    <col min="9" max="9" width="12.85546875" style="1" customWidth="1"/>
    <col min="10" max="10" width="11.7109375" style="244" customWidth="1"/>
    <col min="11" max="11" width="0.140625" style="1" hidden="1" customWidth="1"/>
    <col min="12" max="12" width="0.28515625" style="1" hidden="1" customWidth="1"/>
    <col min="13" max="13" width="13.140625" style="1" hidden="1" customWidth="1"/>
    <col min="14" max="14" width="0.140625" style="1" hidden="1" customWidth="1"/>
    <col min="15" max="15" width="13.140625" style="1" hidden="1" customWidth="1"/>
    <col min="16" max="16" width="0.140625" style="1" hidden="1" customWidth="1"/>
    <col min="17" max="18" width="13.140625" style="1" hidden="1" customWidth="1"/>
    <col min="19" max="19" width="0.140625" style="1" hidden="1" customWidth="1"/>
    <col min="20" max="20" width="13.140625" style="1" hidden="1" customWidth="1"/>
    <col min="21" max="21" width="13" style="1" hidden="1" customWidth="1"/>
    <col min="22" max="24" width="13.140625" style="1" hidden="1" customWidth="1"/>
    <col min="25" max="25" width="0.140625" style="1" customWidth="1"/>
    <col min="26" max="28" width="13.140625" style="1" customWidth="1"/>
    <col min="29" max="34" width="14.7109375" style="1" customWidth="1"/>
    <col min="35" max="16384" width="11.42578125" style="1"/>
  </cols>
  <sheetData>
    <row r="1" spans="1:39" x14ac:dyDescent="0.2">
      <c r="A1" s="9"/>
      <c r="B1" s="9"/>
      <c r="C1" s="9"/>
      <c r="D1" s="9"/>
      <c r="E1" s="9"/>
      <c r="F1" s="9"/>
      <c r="G1" s="9"/>
      <c r="H1" s="9"/>
      <c r="I1" s="9"/>
      <c r="J1" s="24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278"/>
      <c r="AD1" s="9"/>
      <c r="AE1" s="9"/>
      <c r="AF1" s="9"/>
      <c r="AG1" s="9"/>
      <c r="AH1" s="9"/>
    </row>
    <row r="2" spans="1:39" x14ac:dyDescent="0.2">
      <c r="A2" s="900" t="s">
        <v>0</v>
      </c>
      <c r="B2" s="900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900"/>
      <c r="T2" s="900"/>
      <c r="U2" s="900"/>
      <c r="V2" s="900"/>
      <c r="W2" s="900"/>
      <c r="X2" s="900"/>
      <c r="Y2" s="900"/>
      <c r="Z2" s="900"/>
      <c r="AA2" s="900"/>
      <c r="AB2" s="900"/>
      <c r="AC2" s="901"/>
      <c r="AD2" s="601"/>
      <c r="AE2" s="601"/>
      <c r="AF2" s="601"/>
      <c r="AG2" s="601"/>
      <c r="AH2" s="601"/>
    </row>
    <row r="3" spans="1:39" x14ac:dyDescent="0.2">
      <c r="A3" s="900" t="s">
        <v>1</v>
      </c>
      <c r="B3" s="900"/>
      <c r="C3" s="900"/>
      <c r="D3" s="900"/>
      <c r="E3" s="900"/>
      <c r="F3" s="900"/>
      <c r="G3" s="900"/>
      <c r="H3" s="900"/>
      <c r="I3" s="900"/>
      <c r="J3" s="900"/>
      <c r="K3" s="900"/>
      <c r="L3" s="900"/>
      <c r="M3" s="900"/>
      <c r="N3" s="900"/>
      <c r="O3" s="900"/>
      <c r="P3" s="900"/>
      <c r="Q3" s="900"/>
      <c r="R3" s="900"/>
      <c r="S3" s="900"/>
      <c r="T3" s="900"/>
      <c r="U3" s="900"/>
      <c r="V3" s="900"/>
      <c r="W3" s="900"/>
      <c r="X3" s="900"/>
      <c r="Y3" s="900"/>
      <c r="Z3" s="900"/>
      <c r="AA3" s="900"/>
      <c r="AB3" s="900"/>
      <c r="AC3" s="901"/>
      <c r="AD3" s="601"/>
      <c r="AE3" s="601"/>
      <c r="AF3" s="601"/>
      <c r="AG3" s="601"/>
      <c r="AH3" s="601"/>
    </row>
    <row r="4" spans="1:39" x14ac:dyDescent="0.2">
      <c r="A4" s="900" t="s">
        <v>127</v>
      </c>
      <c r="B4" s="900"/>
      <c r="C4" s="900"/>
      <c r="D4" s="900"/>
      <c r="E4" s="900"/>
      <c r="F4" s="900"/>
      <c r="G4" s="900"/>
      <c r="H4" s="900"/>
      <c r="I4" s="900"/>
      <c r="J4" s="900"/>
      <c r="K4" s="900"/>
      <c r="L4" s="900"/>
      <c r="M4" s="900"/>
      <c r="N4" s="900"/>
      <c r="O4" s="900"/>
      <c r="P4" s="900"/>
      <c r="Q4" s="900"/>
      <c r="R4" s="900"/>
      <c r="S4" s="900"/>
      <c r="T4" s="900"/>
      <c r="U4" s="900"/>
      <c r="V4" s="900"/>
      <c r="W4" s="900"/>
      <c r="X4" s="900"/>
      <c r="Y4" s="900"/>
      <c r="Z4" s="900"/>
      <c r="AA4" s="900"/>
      <c r="AB4" s="900"/>
      <c r="AC4" s="901"/>
      <c r="AD4" s="601"/>
      <c r="AE4" s="601"/>
      <c r="AF4" s="601"/>
      <c r="AG4" s="601"/>
      <c r="AH4" s="601"/>
    </row>
    <row r="5" spans="1:39" x14ac:dyDescent="0.2">
      <c r="A5" s="900" t="s">
        <v>3</v>
      </c>
      <c r="B5" s="900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1"/>
      <c r="AD5" s="601"/>
      <c r="AE5" s="601"/>
      <c r="AF5" s="601"/>
      <c r="AG5" s="601"/>
      <c r="AH5" s="601"/>
    </row>
    <row r="6" spans="1:39" s="282" customFormat="1" x14ac:dyDescent="0.2">
      <c r="J6" s="283"/>
    </row>
    <row r="7" spans="1:39" s="66" customFormat="1" ht="11.25" customHeight="1" x14ac:dyDescent="0.2">
      <c r="A7" s="902" t="s">
        <v>4</v>
      </c>
      <c r="B7" s="902"/>
      <c r="C7" s="902"/>
      <c r="D7" s="902"/>
      <c r="E7" s="902"/>
      <c r="F7" s="902"/>
      <c r="G7" s="902"/>
      <c r="H7" s="902"/>
      <c r="I7" s="902"/>
      <c r="J7" s="902"/>
      <c r="K7" s="902"/>
      <c r="L7" s="902"/>
      <c r="M7" s="902"/>
      <c r="N7" s="902"/>
      <c r="O7" s="902"/>
      <c r="P7" s="902"/>
      <c r="Q7" s="902"/>
      <c r="R7" s="902"/>
      <c r="S7" s="902"/>
      <c r="T7" s="902"/>
      <c r="U7" s="902"/>
      <c r="V7" s="902"/>
      <c r="W7" s="902"/>
      <c r="X7" s="902"/>
      <c r="Y7" s="902"/>
      <c r="Z7" s="902"/>
      <c r="AA7" s="902"/>
      <c r="AB7" s="902"/>
      <c r="AC7" s="903"/>
      <c r="AD7" s="602"/>
      <c r="AE7" s="602"/>
      <c r="AF7" s="602"/>
      <c r="AG7" s="602"/>
      <c r="AH7" s="602"/>
    </row>
    <row r="8" spans="1:39" x14ac:dyDescent="0.2">
      <c r="A8" s="8"/>
      <c r="B8" s="9"/>
      <c r="C8" s="9"/>
      <c r="D8" s="9"/>
      <c r="E8" s="9"/>
      <c r="F8" s="9"/>
      <c r="G8" s="9"/>
      <c r="H8" s="9"/>
      <c r="I8" s="9"/>
      <c r="J8" s="24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278"/>
      <c r="AD8" s="9"/>
      <c r="AE8" s="9"/>
      <c r="AF8" s="9"/>
      <c r="AG8" s="9"/>
      <c r="AH8" s="9"/>
    </row>
    <row r="9" spans="1:39" x14ac:dyDescent="0.2">
      <c r="A9" s="12"/>
      <c r="B9" s="9"/>
      <c r="C9" s="9"/>
      <c r="D9" s="9"/>
      <c r="E9" s="9"/>
      <c r="F9" s="9"/>
      <c r="G9" s="9"/>
      <c r="H9" s="9"/>
      <c r="I9" s="9"/>
      <c r="J9" s="245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278"/>
      <c r="AD9" s="9"/>
      <c r="AE9" s="9"/>
      <c r="AF9" s="9"/>
      <c r="AG9" s="9"/>
      <c r="AH9" s="9"/>
    </row>
    <row r="10" spans="1:39" x14ac:dyDescent="0.2">
      <c r="A10" s="13"/>
      <c r="B10" s="14" t="s">
        <v>5</v>
      </c>
      <c r="C10" s="15">
        <v>1246</v>
      </c>
      <c r="D10" s="9"/>
      <c r="E10" s="9"/>
      <c r="F10" s="835" t="s">
        <v>6</v>
      </c>
      <c r="G10" s="835"/>
      <c r="H10" s="707" t="s">
        <v>676</v>
      </c>
      <c r="I10" s="707"/>
      <c r="J10" s="707"/>
      <c r="K10" s="707"/>
      <c r="L10" s="248"/>
      <c r="M10" s="248"/>
      <c r="N10" s="248"/>
      <c r="O10" s="362"/>
      <c r="P10" s="362"/>
      <c r="Q10" s="379"/>
      <c r="R10" s="379"/>
      <c r="S10" s="395"/>
      <c r="T10" s="395"/>
      <c r="U10" s="419"/>
      <c r="V10" s="419"/>
      <c r="W10" s="493"/>
      <c r="X10" s="493"/>
      <c r="Y10" s="493"/>
      <c r="Z10" s="493"/>
      <c r="AA10" s="493"/>
      <c r="AB10" s="493"/>
      <c r="AC10" s="278"/>
      <c r="AD10" s="9"/>
      <c r="AE10" s="9"/>
      <c r="AF10" s="9"/>
      <c r="AG10" s="9"/>
      <c r="AH10" s="9"/>
    </row>
    <row r="11" spans="1:39" x14ac:dyDescent="0.2">
      <c r="A11" s="13"/>
      <c r="B11" s="9"/>
      <c r="C11" s="9"/>
      <c r="D11" s="9"/>
      <c r="E11" s="9"/>
      <c r="F11" s="9"/>
      <c r="G11" s="9"/>
      <c r="H11" s="9"/>
      <c r="I11" s="9"/>
      <c r="J11" s="24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278"/>
      <c r="AD11" s="9"/>
      <c r="AE11" s="9"/>
      <c r="AF11" s="9"/>
      <c r="AG11" s="9"/>
      <c r="AH11" s="9"/>
      <c r="AK11" s="61">
        <v>43342</v>
      </c>
    </row>
    <row r="12" spans="1:39" ht="18.75" customHeight="1" x14ac:dyDescent="0.2">
      <c r="A12" s="824" t="s">
        <v>521</v>
      </c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5"/>
      <c r="AC12" s="874"/>
      <c r="AD12" s="599"/>
      <c r="AE12" s="599"/>
      <c r="AF12" s="599"/>
      <c r="AG12" s="599"/>
      <c r="AH12" s="599"/>
    </row>
    <row r="13" spans="1:39" ht="12" thickBot="1" x14ac:dyDescent="0.25">
      <c r="A13" s="13"/>
      <c r="B13" s="9"/>
      <c r="C13" s="9"/>
      <c r="D13" s="9"/>
      <c r="E13" s="9"/>
      <c r="F13" s="9"/>
      <c r="G13" s="9"/>
      <c r="H13" s="9"/>
      <c r="I13" s="9"/>
      <c r="J13" s="24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278"/>
      <c r="AD13" s="9"/>
      <c r="AE13" s="9"/>
      <c r="AF13" s="9"/>
      <c r="AG13" s="9"/>
      <c r="AH13" s="9"/>
    </row>
    <row r="14" spans="1:39" ht="12.75" customHeight="1" thickBot="1" x14ac:dyDescent="0.25">
      <c r="A14" s="697" t="s">
        <v>8</v>
      </c>
      <c r="B14" s="698"/>
      <c r="C14" s="698"/>
      <c r="D14" s="698"/>
      <c r="E14" s="698" t="s">
        <v>9</v>
      </c>
      <c r="F14" s="698"/>
      <c r="G14" s="698"/>
      <c r="H14" s="699" t="s">
        <v>522</v>
      </c>
      <c r="I14" s="826"/>
      <c r="J14" s="829" t="s">
        <v>11</v>
      </c>
      <c r="K14" s="703" t="s">
        <v>104</v>
      </c>
      <c r="L14" s="887" t="s">
        <v>568</v>
      </c>
      <c r="M14" s="899" t="s">
        <v>571</v>
      </c>
      <c r="N14" s="890" t="s">
        <v>566</v>
      </c>
      <c r="O14" s="893" t="s">
        <v>578</v>
      </c>
      <c r="P14" s="896" t="s">
        <v>579</v>
      </c>
      <c r="Q14" s="890" t="s">
        <v>582</v>
      </c>
      <c r="R14" s="837" t="s">
        <v>583</v>
      </c>
      <c r="S14" s="837" t="s">
        <v>588</v>
      </c>
      <c r="T14" s="890" t="s">
        <v>616</v>
      </c>
      <c r="U14" s="890" t="s">
        <v>12</v>
      </c>
      <c r="V14" s="890" t="s">
        <v>621</v>
      </c>
      <c r="W14" s="890" t="s">
        <v>632</v>
      </c>
      <c r="X14" s="890" t="s">
        <v>638</v>
      </c>
      <c r="Y14" s="890" t="s">
        <v>657</v>
      </c>
      <c r="Z14" s="890" t="s">
        <v>104</v>
      </c>
      <c r="AA14" s="890" t="s">
        <v>583</v>
      </c>
      <c r="AB14" s="890" t="s">
        <v>667</v>
      </c>
      <c r="AC14" s="881" t="s">
        <v>523</v>
      </c>
      <c r="AD14" s="607"/>
      <c r="AE14" s="607"/>
      <c r="AF14" s="607"/>
      <c r="AG14" s="607"/>
      <c r="AH14" s="607"/>
      <c r="AI14" s="678" t="s">
        <v>102</v>
      </c>
      <c r="AJ14" s="678" t="s">
        <v>101</v>
      </c>
      <c r="AK14" s="678" t="s">
        <v>100</v>
      </c>
      <c r="AL14" s="684" t="s">
        <v>169</v>
      </c>
      <c r="AM14" s="687" t="s">
        <v>170</v>
      </c>
    </row>
    <row r="15" spans="1:39" ht="13.5" customHeight="1" thickBot="1" x14ac:dyDescent="0.25">
      <c r="A15" s="693" t="s">
        <v>14</v>
      </c>
      <c r="B15" s="695" t="s">
        <v>15</v>
      </c>
      <c r="C15" s="695" t="s">
        <v>16</v>
      </c>
      <c r="D15" s="695" t="s">
        <v>17</v>
      </c>
      <c r="E15" s="695" t="s">
        <v>18</v>
      </c>
      <c r="F15" s="695"/>
      <c r="G15" s="695"/>
      <c r="H15" s="827"/>
      <c r="I15" s="828"/>
      <c r="J15" s="830"/>
      <c r="K15" s="704"/>
      <c r="L15" s="888"/>
      <c r="M15" s="891"/>
      <c r="N15" s="891"/>
      <c r="O15" s="894"/>
      <c r="P15" s="897"/>
      <c r="Q15" s="891"/>
      <c r="R15" s="838"/>
      <c r="S15" s="838"/>
      <c r="T15" s="891"/>
      <c r="U15" s="891"/>
      <c r="V15" s="891"/>
      <c r="W15" s="891"/>
      <c r="X15" s="891"/>
      <c r="Y15" s="891"/>
      <c r="Z15" s="891"/>
      <c r="AA15" s="891"/>
      <c r="AB15" s="891"/>
      <c r="AC15" s="882"/>
      <c r="AD15" s="608"/>
      <c r="AE15" s="608"/>
      <c r="AF15" s="608"/>
      <c r="AG15" s="608"/>
      <c r="AH15" s="608"/>
      <c r="AI15" s="678"/>
      <c r="AJ15" s="678"/>
      <c r="AK15" s="678"/>
      <c r="AL15" s="685"/>
      <c r="AM15" s="688"/>
    </row>
    <row r="16" spans="1:39" ht="12.75" customHeight="1" thickBot="1" x14ac:dyDescent="0.25">
      <c r="A16" s="694"/>
      <c r="B16" s="696"/>
      <c r="C16" s="696"/>
      <c r="D16" s="696"/>
      <c r="E16" s="19" t="s">
        <v>19</v>
      </c>
      <c r="F16" s="19" t="s">
        <v>20</v>
      </c>
      <c r="G16" s="19" t="s">
        <v>21</v>
      </c>
      <c r="H16" s="19" t="s">
        <v>22</v>
      </c>
      <c r="I16" s="19" t="s">
        <v>23</v>
      </c>
      <c r="J16" s="831"/>
      <c r="K16" s="705"/>
      <c r="L16" s="889"/>
      <c r="M16" s="892"/>
      <c r="N16" s="892"/>
      <c r="O16" s="895"/>
      <c r="P16" s="898"/>
      <c r="Q16" s="891"/>
      <c r="R16" s="839"/>
      <c r="S16" s="839"/>
      <c r="T16" s="891"/>
      <c r="U16" s="891"/>
      <c r="V16" s="891"/>
      <c r="W16" s="891"/>
      <c r="X16" s="891"/>
      <c r="Y16" s="891"/>
      <c r="Z16" s="891"/>
      <c r="AA16" s="891"/>
      <c r="AB16" s="891"/>
      <c r="AC16" s="883"/>
      <c r="AD16" s="609"/>
      <c r="AE16" s="609"/>
      <c r="AF16" s="609"/>
      <c r="AG16" s="609"/>
      <c r="AH16" s="609"/>
      <c r="AI16" s="678"/>
      <c r="AJ16" s="678"/>
      <c r="AK16" s="678"/>
      <c r="AL16" s="686"/>
      <c r="AM16" s="689"/>
    </row>
    <row r="17" spans="1:39" x14ac:dyDescent="0.2">
      <c r="A17" s="21">
        <v>5</v>
      </c>
      <c r="B17" s="12">
        <v>6</v>
      </c>
      <c r="C17" s="12">
        <v>7</v>
      </c>
      <c r="D17" s="12">
        <v>8</v>
      </c>
      <c r="E17" s="12">
        <v>9</v>
      </c>
      <c r="F17" s="12">
        <v>10</v>
      </c>
      <c r="G17" s="12">
        <v>11</v>
      </c>
      <c r="H17" s="12">
        <v>12</v>
      </c>
      <c r="I17" s="12">
        <v>13</v>
      </c>
      <c r="J17" s="248"/>
      <c r="K17" s="12"/>
      <c r="L17" s="12"/>
      <c r="M17" s="12"/>
      <c r="N17" s="12"/>
      <c r="O17" s="356"/>
      <c r="P17" s="356"/>
      <c r="Q17" s="375"/>
      <c r="R17" s="375"/>
      <c r="S17" s="384"/>
      <c r="T17" s="384"/>
      <c r="U17" s="417"/>
      <c r="V17" s="417"/>
      <c r="W17" s="487"/>
      <c r="X17" s="549"/>
      <c r="Y17" s="571"/>
      <c r="Z17" s="594"/>
      <c r="AA17" s="594"/>
      <c r="AB17" s="651"/>
      <c r="AC17" s="284">
        <v>14</v>
      </c>
      <c r="AD17" s="597"/>
      <c r="AE17" s="597"/>
      <c r="AF17" s="597"/>
      <c r="AG17" s="597"/>
      <c r="AH17" s="597"/>
      <c r="AI17" s="60"/>
    </row>
    <row r="18" spans="1:39" x14ac:dyDescent="0.2">
      <c r="A18" s="45"/>
      <c r="B18" s="250"/>
      <c r="C18" s="45"/>
      <c r="D18" s="45"/>
      <c r="E18" s="45"/>
      <c r="F18" s="45"/>
      <c r="G18" s="45"/>
      <c r="H18" s="45"/>
      <c r="I18" s="45"/>
      <c r="J18" s="251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9"/>
      <c r="AE18" s="9"/>
      <c r="AF18" s="9"/>
      <c r="AG18" s="9"/>
      <c r="AH18" s="9"/>
    </row>
    <row r="19" spans="1:39" ht="22.5" x14ac:dyDescent="0.2">
      <c r="A19" s="252">
        <v>4</v>
      </c>
      <c r="B19" s="253" t="s">
        <v>524</v>
      </c>
      <c r="C19" s="253" t="s">
        <v>525</v>
      </c>
      <c r="D19" s="254">
        <v>4930</v>
      </c>
      <c r="E19" s="253" t="s">
        <v>526</v>
      </c>
      <c r="F19" s="256">
        <v>41197</v>
      </c>
      <c r="G19" s="254">
        <v>4930</v>
      </c>
      <c r="H19" s="258">
        <v>0.1</v>
      </c>
      <c r="I19" s="258">
        <f>G19*H19</f>
        <v>493</v>
      </c>
      <c r="J19" s="259">
        <f>0.833333333333333/100</f>
        <v>8.3333333333333297E-3</v>
      </c>
      <c r="K19" s="258">
        <f>G19*J19</f>
        <v>41.083333333333314</v>
      </c>
      <c r="L19" s="258">
        <f>K19*43</f>
        <v>1766.5833333333326</v>
      </c>
      <c r="M19" s="258">
        <f>G19*H19/12</f>
        <v>41.083333333333336</v>
      </c>
      <c r="N19" s="258">
        <f>L19+M19</f>
        <v>1807.6666666666658</v>
      </c>
      <c r="O19" s="258">
        <v>41.08</v>
      </c>
      <c r="P19" s="258">
        <f>N19+O19</f>
        <v>1848.7466666666658</v>
      </c>
      <c r="Q19" s="258">
        <v>41.08</v>
      </c>
      <c r="R19" s="258">
        <f>P19+Q19</f>
        <v>1889.8266666666657</v>
      </c>
      <c r="S19" s="258">
        <v>41.08</v>
      </c>
      <c r="T19" s="258">
        <v>2013.07</v>
      </c>
      <c r="U19" s="258">
        <v>41.08</v>
      </c>
      <c r="V19" s="258">
        <f>T19+U19</f>
        <v>2054.15</v>
      </c>
      <c r="W19" s="258">
        <f>V19+U19</f>
        <v>2095.23</v>
      </c>
      <c r="X19" s="258">
        <f>W19+U19</f>
        <v>2136.31</v>
      </c>
      <c r="Y19" s="258">
        <v>2341.71</v>
      </c>
      <c r="Z19" s="258">
        <v>41.08</v>
      </c>
      <c r="AA19" s="258">
        <f>Y19+Z19</f>
        <v>2382.79</v>
      </c>
      <c r="AB19" s="258">
        <f>AA19+Z19</f>
        <v>2423.87</v>
      </c>
      <c r="AC19" s="285">
        <f>G19-AB19</f>
        <v>2506.13</v>
      </c>
      <c r="AD19" s="285"/>
      <c r="AE19" s="285"/>
      <c r="AF19" s="285"/>
      <c r="AG19" s="285"/>
      <c r="AH19" s="285"/>
      <c r="AI19" s="63">
        <v>42005</v>
      </c>
      <c r="AJ19" s="45">
        <f>AK11-AI19+1</f>
        <v>1338</v>
      </c>
      <c r="AK19" s="45">
        <f>AJ19/(365/12)</f>
        <v>43.989041095890407</v>
      </c>
      <c r="AL19" s="45">
        <v>43</v>
      </c>
      <c r="AM19" s="65">
        <f>G19*J19*AL19</f>
        <v>1766.5833333333326</v>
      </c>
    </row>
    <row r="20" spans="1:39" x14ac:dyDescent="0.2">
      <c r="A20" s="45"/>
      <c r="B20" s="253"/>
      <c r="C20" s="253"/>
      <c r="D20" s="254"/>
      <c r="E20" s="255"/>
      <c r="F20" s="256"/>
      <c r="G20" s="254"/>
      <c r="H20" s="276"/>
      <c r="I20" s="276"/>
      <c r="J20" s="277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45"/>
      <c r="AD20" s="9"/>
      <c r="AE20" s="9"/>
      <c r="AF20" s="9"/>
      <c r="AG20" s="9"/>
      <c r="AH20" s="9"/>
    </row>
    <row r="21" spans="1:39" x14ac:dyDescent="0.2">
      <c r="A21" s="45"/>
      <c r="B21" s="253"/>
      <c r="C21" s="253"/>
      <c r="D21" s="254"/>
      <c r="E21" s="255"/>
      <c r="F21" s="256"/>
      <c r="G21" s="254"/>
      <c r="H21" s="276"/>
      <c r="I21" s="31"/>
      <c r="J21" s="277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285"/>
      <c r="AD21" s="610"/>
      <c r="AE21" s="610"/>
      <c r="AF21" s="610"/>
      <c r="AG21" s="610"/>
      <c r="AH21" s="610"/>
    </row>
    <row r="22" spans="1:39" ht="12.75" x14ac:dyDescent="0.2">
      <c r="A22" s="45"/>
      <c r="B22" s="250"/>
      <c r="C22" s="260"/>
      <c r="D22" s="272"/>
      <c r="E22" s="275"/>
      <c r="F22" s="273"/>
      <c r="G22" s="272"/>
      <c r="H22" s="276"/>
      <c r="I22" s="276"/>
      <c r="J22" s="277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45"/>
      <c r="AD22" s="9"/>
      <c r="AE22" s="9"/>
      <c r="AF22" s="9"/>
      <c r="AG22" s="9"/>
      <c r="AH22" s="9"/>
    </row>
    <row r="23" spans="1:39" ht="12.75" x14ac:dyDescent="0.2">
      <c r="A23" s="45"/>
      <c r="B23" s="250"/>
      <c r="C23" s="260"/>
      <c r="D23" s="272"/>
      <c r="E23" s="275"/>
      <c r="F23" s="273"/>
      <c r="G23" s="272"/>
      <c r="H23" s="276"/>
      <c r="I23" s="276"/>
      <c r="J23" s="277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45"/>
      <c r="AD23" s="9"/>
      <c r="AE23" s="9"/>
      <c r="AF23" s="9"/>
      <c r="AG23" s="9"/>
      <c r="AH23" s="9"/>
    </row>
    <row r="24" spans="1:39" ht="12.75" x14ac:dyDescent="0.2">
      <c r="A24" s="45"/>
      <c r="B24" s="250"/>
      <c r="C24" s="260"/>
      <c r="D24" s="272"/>
      <c r="E24" s="275"/>
      <c r="F24" s="273"/>
      <c r="G24" s="272"/>
      <c r="H24" s="276"/>
      <c r="I24" s="31"/>
      <c r="J24" s="277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45"/>
      <c r="AD24" s="9"/>
      <c r="AE24" s="9"/>
      <c r="AF24" s="9"/>
      <c r="AG24" s="9"/>
      <c r="AH24" s="9"/>
    </row>
    <row r="25" spans="1:39" ht="12.75" x14ac:dyDescent="0.2">
      <c r="A25" s="45"/>
      <c r="B25" s="260"/>
      <c r="C25" s="260"/>
      <c r="D25" s="272"/>
      <c r="E25" s="260"/>
      <c r="F25" s="273"/>
      <c r="G25" s="272"/>
      <c r="H25" s="45"/>
      <c r="I25" s="45"/>
      <c r="J25" s="251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9"/>
      <c r="AE25" s="9"/>
      <c r="AF25" s="9"/>
      <c r="AG25" s="9"/>
      <c r="AH25" s="9"/>
    </row>
    <row r="26" spans="1:39" ht="12.75" x14ac:dyDescent="0.2">
      <c r="A26" s="45"/>
      <c r="B26" s="260"/>
      <c r="C26" s="260"/>
      <c r="D26" s="272"/>
      <c r="E26" s="275"/>
      <c r="F26" s="273"/>
      <c r="G26" s="272"/>
      <c r="H26" s="45"/>
      <c r="I26" s="45"/>
      <c r="J26" s="251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55"/>
      <c r="AE26" s="55"/>
      <c r="AF26" s="55"/>
      <c r="AG26" s="55"/>
      <c r="AH26" s="55"/>
    </row>
    <row r="27" spans="1:39" ht="12.75" x14ac:dyDescent="0.2">
      <c r="A27" s="45"/>
      <c r="B27" s="45"/>
      <c r="C27" s="260"/>
      <c r="D27" s="45"/>
      <c r="E27" s="45"/>
      <c r="F27" s="45"/>
      <c r="G27" s="45"/>
      <c r="H27" s="45"/>
      <c r="I27" s="45"/>
      <c r="J27" s="251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9"/>
      <c r="AE27" s="9"/>
      <c r="AF27" s="9"/>
      <c r="AG27" s="9"/>
      <c r="AH27" s="9"/>
    </row>
    <row r="28" spans="1:39" ht="12.75" x14ac:dyDescent="0.2">
      <c r="A28" s="45"/>
      <c r="B28" s="45"/>
      <c r="C28" s="260"/>
      <c r="D28" s="45"/>
      <c r="E28" s="45"/>
      <c r="F28" s="45"/>
      <c r="G28" s="45"/>
      <c r="H28" s="45"/>
      <c r="I28" s="45"/>
      <c r="J28" s="251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30"/>
      <c r="AD28" s="11"/>
      <c r="AE28" s="11"/>
      <c r="AF28" s="11"/>
      <c r="AG28" s="11"/>
      <c r="AH28" s="11"/>
    </row>
    <row r="29" spans="1:39" ht="12.75" x14ac:dyDescent="0.2">
      <c r="A29" s="45"/>
      <c r="B29" s="45"/>
      <c r="C29" s="260"/>
      <c r="D29" s="45"/>
      <c r="E29" s="45"/>
      <c r="F29" s="45"/>
      <c r="G29" s="45"/>
      <c r="H29" s="45"/>
      <c r="I29" s="45"/>
      <c r="J29" s="251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9"/>
      <c r="AE29" s="9"/>
      <c r="AF29" s="9"/>
      <c r="AG29" s="9"/>
      <c r="AH29" s="9"/>
    </row>
    <row r="30" spans="1:39" ht="12.75" x14ac:dyDescent="0.2">
      <c r="A30" s="45"/>
      <c r="B30" s="45"/>
      <c r="C30" s="260"/>
      <c r="D30" s="45"/>
      <c r="E30" s="45"/>
      <c r="F30" s="45"/>
      <c r="G30" s="45"/>
      <c r="H30" s="45"/>
      <c r="I30" s="45"/>
      <c r="J30" s="251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30"/>
      <c r="AD30" s="11"/>
      <c r="AE30" s="11"/>
      <c r="AF30" s="11"/>
      <c r="AG30" s="11"/>
      <c r="AH30" s="11"/>
    </row>
    <row r="31" spans="1:39" ht="12.75" x14ac:dyDescent="0.2">
      <c r="A31" s="45"/>
      <c r="B31" s="45"/>
      <c r="C31" s="260"/>
      <c r="D31" s="45"/>
      <c r="E31" s="45"/>
      <c r="F31" s="45"/>
      <c r="G31" s="45"/>
      <c r="H31" s="45"/>
      <c r="I31" s="45"/>
      <c r="J31" s="251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9"/>
      <c r="AE31" s="9"/>
      <c r="AF31" s="9"/>
      <c r="AG31" s="9"/>
      <c r="AH31" s="9"/>
    </row>
    <row r="32" spans="1:39" ht="12.75" x14ac:dyDescent="0.2">
      <c r="A32" s="45"/>
      <c r="B32" s="45"/>
      <c r="C32" s="260"/>
      <c r="D32" s="45"/>
      <c r="E32" s="45"/>
      <c r="F32" s="45"/>
      <c r="G32" s="45"/>
      <c r="H32" s="45"/>
      <c r="I32" s="45"/>
      <c r="J32" s="251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6"/>
      <c r="AD32" s="55"/>
      <c r="AE32" s="55"/>
      <c r="AF32" s="55"/>
      <c r="AG32" s="55"/>
      <c r="AH32" s="55"/>
    </row>
    <row r="33" spans="1:39" ht="12.75" x14ac:dyDescent="0.2">
      <c r="A33" s="45"/>
      <c r="B33" s="45"/>
      <c r="C33" s="260"/>
      <c r="D33" s="45"/>
      <c r="E33" s="45"/>
      <c r="F33" s="45"/>
      <c r="G33" s="45"/>
      <c r="H33" s="45"/>
      <c r="I33" s="45"/>
      <c r="J33" s="251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30"/>
      <c r="AD33" s="11"/>
      <c r="AE33" s="11"/>
      <c r="AF33" s="11"/>
      <c r="AG33" s="11"/>
      <c r="AH33" s="11"/>
    </row>
    <row r="34" spans="1:39" x14ac:dyDescent="0.2">
      <c r="A34" s="45"/>
      <c r="B34" s="45"/>
      <c r="C34" s="45"/>
      <c r="D34" s="45"/>
      <c r="E34" s="45"/>
      <c r="F34" s="45"/>
      <c r="G34" s="46"/>
      <c r="H34" s="45"/>
      <c r="I34" s="45"/>
      <c r="J34" s="251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9"/>
      <c r="AE34" s="9"/>
      <c r="AF34" s="9"/>
      <c r="AG34" s="9"/>
      <c r="AH34" s="9"/>
    </row>
    <row r="35" spans="1:39" ht="12" thickBot="1" x14ac:dyDescent="0.25">
      <c r="A35" s="45"/>
      <c r="B35" s="45"/>
      <c r="C35" s="48" t="s">
        <v>98</v>
      </c>
      <c r="D35" s="286">
        <v>4930</v>
      </c>
      <c r="E35" s="50"/>
      <c r="F35" s="50"/>
      <c r="G35" s="49">
        <f>SUM(G18:G34)</f>
        <v>4930</v>
      </c>
      <c r="H35" s="49"/>
      <c r="I35" s="49">
        <f>SUM(I18:I34)</f>
        <v>493</v>
      </c>
      <c r="J35" s="49"/>
      <c r="K35" s="49">
        <f t="shared" ref="K35:AC35" si="0">SUM(K18:K34)</f>
        <v>41.083333333333314</v>
      </c>
      <c r="L35" s="49">
        <f t="shared" si="0"/>
        <v>1766.5833333333326</v>
      </c>
      <c r="M35" s="49">
        <v>41.08</v>
      </c>
      <c r="N35" s="189">
        <f t="shared" si="0"/>
        <v>1807.6666666666658</v>
      </c>
      <c r="O35" s="189">
        <v>41.08</v>
      </c>
      <c r="P35" s="189">
        <v>1848.75</v>
      </c>
      <c r="Q35" s="189">
        <v>41.08</v>
      </c>
      <c r="R35" s="189">
        <v>1889.83</v>
      </c>
      <c r="S35" s="189">
        <v>41.08</v>
      </c>
      <c r="T35" s="189">
        <v>1930.91</v>
      </c>
      <c r="U35" s="564">
        <f>+U19</f>
        <v>41.08</v>
      </c>
      <c r="V35" s="564">
        <f>+V19</f>
        <v>2054.15</v>
      </c>
      <c r="W35" s="564">
        <f>+W19</f>
        <v>2095.23</v>
      </c>
      <c r="X35" s="189">
        <f>+X19</f>
        <v>2136.31</v>
      </c>
      <c r="Y35" s="189">
        <f>+Y19</f>
        <v>2341.71</v>
      </c>
      <c r="Z35" s="189">
        <v>41.08</v>
      </c>
      <c r="AA35" s="189">
        <f>+AA19</f>
        <v>2382.79</v>
      </c>
      <c r="AB35" s="189">
        <f>+AB19</f>
        <v>2423.87</v>
      </c>
      <c r="AC35" s="49">
        <f t="shared" si="0"/>
        <v>2506.13</v>
      </c>
      <c r="AD35" s="55"/>
      <c r="AE35" s="55"/>
      <c r="AF35" s="55"/>
      <c r="AG35" s="55"/>
      <c r="AH35" s="55"/>
      <c r="AM35" s="190">
        <f>SUM(AM19:AM34)</f>
        <v>1766.5833333333326</v>
      </c>
    </row>
    <row r="36" spans="1:39" ht="16.5" customHeight="1" thickTop="1" x14ac:dyDescent="0.2">
      <c r="A36" s="52"/>
      <c r="B36" s="2"/>
      <c r="C36" s="2"/>
      <c r="D36" s="15">
        <v>15</v>
      </c>
      <c r="E36" s="2"/>
      <c r="F36" s="2"/>
      <c r="G36" s="15">
        <v>15</v>
      </c>
      <c r="H36" s="15">
        <v>15</v>
      </c>
      <c r="I36" s="15">
        <v>15</v>
      </c>
      <c r="J36" s="261"/>
      <c r="K36" s="15"/>
      <c r="L36" s="884"/>
      <c r="M36" s="884"/>
      <c r="N36" s="884"/>
      <c r="O36" s="884"/>
      <c r="P36" s="884"/>
      <c r="Q36" s="884"/>
      <c r="R36" s="884"/>
      <c r="S36" s="884"/>
      <c r="T36" s="884"/>
      <c r="U36" s="884"/>
      <c r="V36" s="884"/>
      <c r="W36" s="884"/>
      <c r="X36" s="884"/>
      <c r="Y36" s="884"/>
      <c r="Z36" s="884"/>
      <c r="AA36" s="884"/>
      <c r="AB36" s="884"/>
      <c r="AC36" s="885"/>
      <c r="AD36" s="600"/>
      <c r="AE36" s="600"/>
      <c r="AF36" s="600"/>
      <c r="AG36" s="600"/>
      <c r="AH36" s="600"/>
    </row>
    <row r="37" spans="1:39" ht="24.75" customHeight="1" x14ac:dyDescent="0.2">
      <c r="A37" s="13"/>
      <c r="B37" s="9"/>
      <c r="C37" s="9"/>
      <c r="D37" s="9"/>
      <c r="E37" s="9"/>
      <c r="F37" s="9"/>
      <c r="G37" s="9"/>
      <c r="H37" s="9"/>
      <c r="I37" s="9"/>
      <c r="J37" s="245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287">
        <v>16</v>
      </c>
      <c r="AD37" s="597"/>
      <c r="AE37" s="597"/>
      <c r="AF37" s="597"/>
      <c r="AG37" s="597"/>
      <c r="AH37" s="597"/>
    </row>
    <row r="38" spans="1:39" x14ac:dyDescent="0.2">
      <c r="A38" s="9"/>
      <c r="B38" s="886"/>
      <c r="C38" s="886"/>
      <c r="D38" s="9"/>
      <c r="E38" s="9"/>
      <c r="F38" s="274"/>
      <c r="G38" s="274"/>
      <c r="H38" s="274"/>
      <c r="I38" s="9"/>
      <c r="J38" s="24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278"/>
      <c r="AD38" s="9"/>
      <c r="AE38" s="9"/>
      <c r="AF38" s="9"/>
      <c r="AG38" s="9"/>
      <c r="AH38" s="9"/>
    </row>
    <row r="39" spans="1:39" x14ac:dyDescent="0.2">
      <c r="A39" s="9"/>
      <c r="B39" s="9"/>
      <c r="C39" s="9"/>
      <c r="D39" s="9"/>
      <c r="E39" s="9"/>
      <c r="F39" s="9"/>
      <c r="G39" s="9"/>
      <c r="H39" s="9"/>
      <c r="I39" s="9"/>
      <c r="J39" s="245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278"/>
      <c r="AD39" s="9"/>
      <c r="AE39" s="9"/>
      <c r="AF39" s="9"/>
      <c r="AG39" s="9"/>
      <c r="AH39" s="9"/>
    </row>
    <row r="40" spans="1:39" ht="29.25" customHeight="1" x14ac:dyDescent="0.2">
      <c r="A40" s="9"/>
      <c r="B40" s="9"/>
      <c r="C40" s="9"/>
      <c r="D40" s="9"/>
      <c r="E40" s="9"/>
      <c r="F40" s="9"/>
      <c r="G40" s="9"/>
      <c r="H40" s="9"/>
      <c r="I40" s="9"/>
      <c r="J40" s="245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278"/>
      <c r="AD40" s="9"/>
      <c r="AE40" s="9"/>
      <c r="AF40" s="9"/>
      <c r="AG40" s="9"/>
      <c r="AH40" s="9"/>
    </row>
    <row r="41" spans="1:39" x14ac:dyDescent="0.2">
      <c r="A41" s="9"/>
      <c r="B41" s="350"/>
      <c r="C41" s="350"/>
      <c r="D41" s="9"/>
      <c r="E41" s="9"/>
      <c r="F41" s="348"/>
      <c r="G41" s="348"/>
      <c r="H41" s="348"/>
      <c r="I41" s="9"/>
      <c r="J41" s="24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278"/>
      <c r="AD41" s="9"/>
      <c r="AE41" s="9"/>
      <c r="AF41" s="9"/>
      <c r="AG41" s="9"/>
      <c r="AH41" s="9"/>
    </row>
    <row r="42" spans="1:39" x14ac:dyDescent="0.2">
      <c r="A42" s="52"/>
      <c r="B42" s="2"/>
      <c r="C42" s="2"/>
      <c r="D42" s="2"/>
      <c r="E42" s="2"/>
      <c r="F42" s="2"/>
      <c r="G42" s="2"/>
      <c r="H42" s="2"/>
      <c r="I42" s="2"/>
      <c r="J42" s="26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88"/>
      <c r="AD42" s="9"/>
      <c r="AE42" s="9"/>
      <c r="AF42" s="9"/>
      <c r="AG42" s="9"/>
      <c r="AH42" s="9"/>
    </row>
  </sheetData>
  <mergeCells count="43">
    <mergeCell ref="F10:G10"/>
    <mergeCell ref="A2:AC2"/>
    <mergeCell ref="A3:AC3"/>
    <mergeCell ref="A4:AC4"/>
    <mergeCell ref="A5:AC5"/>
    <mergeCell ref="A7:AC7"/>
    <mergeCell ref="H10:K10"/>
    <mergeCell ref="A12:AC12"/>
    <mergeCell ref="A14:D14"/>
    <mergeCell ref="E14:G14"/>
    <mergeCell ref="H14:I15"/>
    <mergeCell ref="K14:K16"/>
    <mergeCell ref="M14:M16"/>
    <mergeCell ref="V14:V16"/>
    <mergeCell ref="W14:W16"/>
    <mergeCell ref="A15:A16"/>
    <mergeCell ref="B15:B16"/>
    <mergeCell ref="Q14:Q16"/>
    <mergeCell ref="R14:R16"/>
    <mergeCell ref="Y14:Y16"/>
    <mergeCell ref="AB14:AB16"/>
    <mergeCell ref="L36:AC36"/>
    <mergeCell ref="B38:C38"/>
    <mergeCell ref="L14:L16"/>
    <mergeCell ref="N14:N16"/>
    <mergeCell ref="O14:O16"/>
    <mergeCell ref="P14:P16"/>
    <mergeCell ref="S14:S16"/>
    <mergeCell ref="T14:T16"/>
    <mergeCell ref="U14:U16"/>
    <mergeCell ref="X14:X16"/>
    <mergeCell ref="C15:C16"/>
    <mergeCell ref="D15:D16"/>
    <mergeCell ref="E15:G15"/>
    <mergeCell ref="Z14:Z16"/>
    <mergeCell ref="AA14:AA16"/>
    <mergeCell ref="J14:J16"/>
    <mergeCell ref="AI14:AI16"/>
    <mergeCell ref="AM14:AM16"/>
    <mergeCell ref="AC14:AC16"/>
    <mergeCell ref="AJ14:AJ16"/>
    <mergeCell ref="AK14:AK16"/>
    <mergeCell ref="AL14:AL16"/>
  </mergeCells>
  <printOptions horizontalCentered="1"/>
  <pageMargins left="0.39370078740157483" right="0.39370078740157483" top="0.78740157480314965" bottom="0.78740157480314965" header="0.31496062992125984" footer="0.31496062992125984"/>
  <pageSetup scale="7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BH88"/>
  <sheetViews>
    <sheetView topLeftCell="C1" zoomScaleNormal="100" workbookViewId="0">
      <selection activeCell="AA69" activeCellId="1" sqref="O69 AA69"/>
    </sheetView>
  </sheetViews>
  <sheetFormatPr baseColWidth="10" defaultRowHeight="11.25" x14ac:dyDescent="0.2"/>
  <cols>
    <col min="1" max="2" width="11.42578125" style="1"/>
    <col min="3" max="3" width="15.28515625" style="1" customWidth="1"/>
    <col min="4" max="4" width="16.140625" style="1" customWidth="1"/>
    <col min="5" max="6" width="11.42578125" style="1"/>
    <col min="7" max="7" width="8.7109375" style="1" customWidth="1"/>
    <col min="8" max="9" width="11.42578125" style="1" customWidth="1"/>
    <col min="10" max="10" width="10.7109375" style="3" customWidth="1"/>
    <col min="11" max="11" width="0.28515625" style="1" hidden="1" customWidth="1"/>
    <col min="12" max="12" width="35.5703125" style="1" hidden="1" customWidth="1"/>
    <col min="13" max="13" width="13.7109375" style="1" hidden="1" customWidth="1"/>
    <col min="14" max="14" width="11.85546875" style="1" hidden="1" customWidth="1"/>
    <col min="15" max="15" width="8.28515625" style="1" customWidth="1"/>
    <col min="16" max="16" width="0.140625" style="1" hidden="1" customWidth="1"/>
    <col min="17" max="17" width="0.28515625" style="1" hidden="1" customWidth="1"/>
    <col min="18" max="18" width="0.140625" style="1" hidden="1" customWidth="1"/>
    <col min="19" max="23" width="11.85546875" style="1" hidden="1" customWidth="1"/>
    <col min="24" max="24" width="0.140625" style="1" hidden="1" customWidth="1"/>
    <col min="25" max="25" width="16" style="1" hidden="1" customWidth="1"/>
    <col min="26" max="26" width="11.85546875" style="1" hidden="1" customWidth="1"/>
    <col min="27" max="28" width="11.85546875" style="1" customWidth="1"/>
    <col min="29" max="34" width="14.140625" style="1" customWidth="1"/>
    <col min="35" max="35" width="13" style="1" customWidth="1"/>
    <col min="36" max="36" width="14.42578125" style="1" customWidth="1"/>
    <col min="37" max="37" width="39.42578125" style="1" bestFit="1" customWidth="1"/>
    <col min="38" max="38" width="22.28515625" style="1" bestFit="1" customWidth="1"/>
    <col min="39" max="39" width="33.140625" style="1" bestFit="1" customWidth="1"/>
    <col min="40" max="40" width="16.140625" style="1" customWidth="1"/>
    <col min="41" max="45" width="13" style="1" customWidth="1"/>
    <col min="46" max="46" width="11.42578125" style="57" customWidth="1"/>
    <col min="47" max="50" width="11.42578125" style="333" customWidth="1"/>
    <col min="51" max="52" width="11.42578125" style="431" customWidth="1"/>
    <col min="53" max="54" width="11.42578125" style="4" customWidth="1"/>
    <col min="55" max="55" width="12.28515625" style="60" customWidth="1"/>
    <col min="56" max="16384" width="11.42578125" style="1"/>
  </cols>
  <sheetData>
    <row r="2" spans="1:60" x14ac:dyDescent="0.2">
      <c r="E2" s="706" t="s">
        <v>0</v>
      </c>
      <c r="F2" s="706"/>
      <c r="G2" s="706"/>
      <c r="H2" s="706"/>
      <c r="I2" s="706"/>
      <c r="J2" s="706"/>
      <c r="K2" s="706"/>
      <c r="AT2" s="1"/>
      <c r="AU2" s="436"/>
      <c r="AV2" s="436"/>
      <c r="AW2" s="436"/>
      <c r="AX2" s="436"/>
      <c r="AY2" s="430"/>
      <c r="AZ2" s="430"/>
      <c r="BA2" s="427"/>
      <c r="BB2" s="427"/>
      <c r="BC2" s="427"/>
    </row>
    <row r="3" spans="1:60" x14ac:dyDescent="0.2">
      <c r="E3" s="706" t="s">
        <v>1</v>
      </c>
      <c r="F3" s="706"/>
      <c r="G3" s="706"/>
      <c r="H3" s="706"/>
      <c r="I3" s="706"/>
      <c r="J3" s="706"/>
      <c r="K3" s="706"/>
      <c r="AT3" s="1"/>
      <c r="AU3" s="436"/>
      <c r="AV3" s="436"/>
      <c r="AW3" s="436"/>
      <c r="AX3" s="436"/>
      <c r="AY3" s="430"/>
      <c r="AZ3" s="430"/>
      <c r="BA3" s="427"/>
      <c r="BB3" s="427"/>
      <c r="BC3" s="427"/>
    </row>
    <row r="4" spans="1:60" x14ac:dyDescent="0.2">
      <c r="E4" s="706" t="s">
        <v>2</v>
      </c>
      <c r="F4" s="706"/>
      <c r="G4" s="706"/>
      <c r="H4" s="706"/>
      <c r="I4" s="706"/>
      <c r="J4" s="706"/>
      <c r="K4" s="706"/>
      <c r="AT4" s="1"/>
      <c r="AU4" s="436"/>
      <c r="AV4" s="436"/>
      <c r="AW4" s="436"/>
      <c r="AX4" s="436"/>
      <c r="AY4" s="430"/>
      <c r="AZ4" s="430"/>
      <c r="BA4" s="427"/>
      <c r="BB4" s="427"/>
      <c r="BC4" s="427"/>
    </row>
    <row r="5" spans="1:60" x14ac:dyDescent="0.2">
      <c r="E5" s="706" t="s">
        <v>3</v>
      </c>
      <c r="F5" s="706"/>
      <c r="G5" s="706"/>
      <c r="H5" s="706"/>
      <c r="I5" s="706"/>
      <c r="J5" s="706"/>
      <c r="K5" s="706"/>
      <c r="AT5" s="1"/>
      <c r="AU5" s="436"/>
      <c r="AV5" s="436"/>
      <c r="AW5" s="436"/>
      <c r="AX5" s="436"/>
      <c r="AY5" s="430"/>
      <c r="AZ5" s="430"/>
      <c r="BA5" s="427"/>
      <c r="BB5" s="427"/>
      <c r="BC5" s="427"/>
    </row>
    <row r="6" spans="1:60" x14ac:dyDescent="0.2">
      <c r="A6" s="2"/>
    </row>
    <row r="7" spans="1:60" ht="12.75" customHeight="1" x14ac:dyDescent="0.2">
      <c r="A7" s="5"/>
      <c r="B7" s="6"/>
      <c r="C7" s="6"/>
      <c r="D7" s="6"/>
      <c r="E7" s="6"/>
      <c r="F7" s="6"/>
      <c r="G7" s="6"/>
      <c r="H7" s="6"/>
      <c r="I7" s="6"/>
      <c r="J7" s="7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438"/>
      <c r="AY7" s="333"/>
      <c r="AZ7" s="333"/>
      <c r="BA7" s="11"/>
      <c r="BB7" s="11"/>
    </row>
    <row r="8" spans="1:60" ht="11.25" customHeight="1" x14ac:dyDescent="0.2">
      <c r="B8" s="16"/>
      <c r="C8" s="16"/>
      <c r="D8" s="16"/>
      <c r="E8" s="707" t="s">
        <v>603</v>
      </c>
      <c r="F8" s="707"/>
      <c r="G8" s="707"/>
      <c r="H8" s="707"/>
      <c r="I8" s="707"/>
      <c r="J8" s="707"/>
      <c r="K8" s="42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432"/>
      <c r="AV8" s="432"/>
      <c r="AW8" s="432"/>
      <c r="AX8" s="432"/>
      <c r="AY8" s="432"/>
      <c r="AZ8" s="432"/>
      <c r="BA8" s="328"/>
      <c r="BB8" s="328"/>
    </row>
    <row r="9" spans="1:60" x14ac:dyDescent="0.2">
      <c r="A9" s="8"/>
      <c r="B9" s="9"/>
      <c r="C9" s="9"/>
      <c r="D9" s="9"/>
      <c r="E9" s="9"/>
      <c r="F9" s="9"/>
      <c r="G9" s="9"/>
      <c r="H9" s="9"/>
      <c r="I9" s="9"/>
      <c r="J9" s="10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Y9" s="333"/>
      <c r="AZ9" s="333"/>
      <c r="BA9" s="11"/>
      <c r="BB9" s="11"/>
    </row>
    <row r="10" spans="1:60" ht="12.75" customHeight="1" x14ac:dyDescent="0.2">
      <c r="A10" s="12"/>
      <c r="B10" s="9"/>
      <c r="C10" s="9"/>
      <c r="D10" s="9"/>
      <c r="E10" s="9"/>
      <c r="F10" s="9"/>
      <c r="G10" s="9"/>
      <c r="H10" s="9"/>
      <c r="I10" s="9"/>
      <c r="J10" s="10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Y10" s="333"/>
      <c r="AZ10" s="333"/>
      <c r="BA10" s="11"/>
      <c r="BB10" s="11"/>
    </row>
    <row r="11" spans="1:60" ht="11.25" customHeight="1" x14ac:dyDescent="0.2">
      <c r="A11" s="13"/>
      <c r="B11" s="14" t="s">
        <v>5</v>
      </c>
      <c r="C11" s="15">
        <v>1241</v>
      </c>
      <c r="D11" s="9"/>
      <c r="E11" s="9"/>
      <c r="F11" s="677" t="s">
        <v>661</v>
      </c>
      <c r="G11" s="677"/>
      <c r="H11" s="677"/>
      <c r="I11" s="677"/>
      <c r="J11" s="677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Y11" s="333"/>
      <c r="AZ11" s="333"/>
      <c r="BA11" s="11"/>
      <c r="BB11" s="11"/>
    </row>
    <row r="12" spans="1:60" x14ac:dyDescent="0.2">
      <c r="A12" s="13"/>
      <c r="B12" s="9"/>
      <c r="C12" s="9"/>
      <c r="D12" s="9"/>
      <c r="E12" s="9"/>
      <c r="F12" s="9"/>
      <c r="G12" s="9"/>
      <c r="H12" s="9"/>
      <c r="I12" s="9"/>
      <c r="J12" s="10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Y12" s="333"/>
      <c r="AZ12" s="333"/>
      <c r="BA12" s="11"/>
      <c r="BB12" s="11"/>
    </row>
    <row r="13" spans="1:60" s="443" customFormat="1" ht="18.75" customHeight="1" x14ac:dyDescent="0.2">
      <c r="A13" s="708" t="s">
        <v>7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/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444"/>
      <c r="AK13" s="444"/>
      <c r="AL13" s="444"/>
      <c r="AM13" s="444"/>
      <c r="AN13" s="444"/>
      <c r="AO13" s="444"/>
      <c r="AP13" s="444"/>
      <c r="AQ13" s="444"/>
      <c r="AR13" s="444"/>
      <c r="AS13" s="444"/>
      <c r="AT13" s="444"/>
      <c r="AU13" s="444"/>
      <c r="AV13" s="444"/>
      <c r="AW13" s="444"/>
      <c r="AX13" s="444"/>
      <c r="AY13" s="444"/>
      <c r="AZ13" s="444"/>
      <c r="BA13" s="444"/>
      <c r="BB13" s="444"/>
      <c r="BC13" s="444"/>
      <c r="BD13" s="444"/>
      <c r="BE13" s="444"/>
      <c r="BF13" s="444"/>
      <c r="BG13" s="444"/>
      <c r="BH13" s="444"/>
    </row>
    <row r="14" spans="1:60" x14ac:dyDescent="0.2">
      <c r="A14" s="13"/>
      <c r="B14" s="9"/>
      <c r="C14" s="9"/>
      <c r="D14" s="9"/>
      <c r="E14" s="9"/>
      <c r="F14" s="9"/>
      <c r="G14" s="9"/>
      <c r="H14" s="9"/>
      <c r="I14" s="9"/>
      <c r="J14" s="10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Y14" s="333"/>
      <c r="AZ14" s="333"/>
      <c r="BA14" s="333"/>
      <c r="BB14" s="333"/>
    </row>
    <row r="15" spans="1:60" ht="12.75" customHeight="1" thickBot="1" x14ac:dyDescent="0.25">
      <c r="A15" s="697" t="s">
        <v>8</v>
      </c>
      <c r="B15" s="698"/>
      <c r="C15" s="698"/>
      <c r="D15" s="698"/>
      <c r="E15" s="698" t="s">
        <v>9</v>
      </c>
      <c r="F15" s="698"/>
      <c r="G15" s="698"/>
      <c r="H15" s="699" t="s">
        <v>10</v>
      </c>
      <c r="I15" s="700"/>
      <c r="J15" s="17" t="s">
        <v>11</v>
      </c>
      <c r="K15" s="703" t="s">
        <v>12</v>
      </c>
      <c r="L15" s="679" t="s">
        <v>602</v>
      </c>
      <c r="M15" s="679" t="s">
        <v>600</v>
      </c>
      <c r="N15" s="679" t="s">
        <v>601</v>
      </c>
      <c r="O15" s="680" t="s">
        <v>628</v>
      </c>
      <c r="P15" s="680" t="s">
        <v>613</v>
      </c>
      <c r="Q15" s="680" t="s">
        <v>632</v>
      </c>
      <c r="R15" s="680" t="s">
        <v>640</v>
      </c>
      <c r="S15" s="680" t="s">
        <v>104</v>
      </c>
      <c r="T15" s="680" t="s">
        <v>641</v>
      </c>
      <c r="U15" s="680" t="s">
        <v>104</v>
      </c>
      <c r="V15" s="680" t="s">
        <v>643</v>
      </c>
      <c r="W15" s="680" t="s">
        <v>104</v>
      </c>
      <c r="X15" s="680" t="s">
        <v>645</v>
      </c>
      <c r="Y15" s="680" t="s">
        <v>649</v>
      </c>
      <c r="Z15" s="680" t="s">
        <v>651</v>
      </c>
      <c r="AA15" s="680" t="s">
        <v>659</v>
      </c>
      <c r="AB15" s="680" t="s">
        <v>662</v>
      </c>
      <c r="AC15" s="680" t="s">
        <v>13</v>
      </c>
      <c r="AD15" s="476"/>
      <c r="AE15" s="476"/>
      <c r="AF15" s="476"/>
      <c r="AG15" s="476"/>
      <c r="AH15" s="476"/>
      <c r="AI15" s="422"/>
      <c r="AJ15" s="679" t="s">
        <v>573</v>
      </c>
      <c r="AK15" s="679" t="s">
        <v>574</v>
      </c>
      <c r="AL15" s="679" t="s">
        <v>580</v>
      </c>
      <c r="AM15" s="679" t="s">
        <v>581</v>
      </c>
      <c r="AN15" s="679" t="s">
        <v>588</v>
      </c>
      <c r="AO15" s="679" t="s">
        <v>589</v>
      </c>
      <c r="AP15" s="679" t="s">
        <v>591</v>
      </c>
      <c r="AQ15" s="679" t="s">
        <v>592</v>
      </c>
      <c r="AR15" s="679" t="s">
        <v>599</v>
      </c>
      <c r="AS15" s="424"/>
      <c r="AT15" s="690" t="s">
        <v>13</v>
      </c>
      <c r="AU15" s="437"/>
      <c r="AV15" s="437"/>
      <c r="AW15" s="437"/>
      <c r="AX15" s="437"/>
      <c r="AY15" s="334"/>
      <c r="AZ15" s="334"/>
      <c r="BA15" s="334"/>
      <c r="BB15" s="334"/>
      <c r="BC15" s="678" t="s">
        <v>102</v>
      </c>
      <c r="BD15" s="678" t="s">
        <v>101</v>
      </c>
      <c r="BE15" s="678" t="s">
        <v>100</v>
      </c>
      <c r="BF15" s="684" t="s">
        <v>169</v>
      </c>
      <c r="BG15" s="687" t="s">
        <v>170</v>
      </c>
    </row>
    <row r="16" spans="1:60" ht="13.5" customHeight="1" thickBot="1" x14ac:dyDescent="0.25">
      <c r="A16" s="693" t="s">
        <v>14</v>
      </c>
      <c r="B16" s="695" t="s">
        <v>15</v>
      </c>
      <c r="C16" s="695" t="s">
        <v>16</v>
      </c>
      <c r="D16" s="695" t="s">
        <v>17</v>
      </c>
      <c r="E16" s="695" t="s">
        <v>18</v>
      </c>
      <c r="F16" s="695"/>
      <c r="G16" s="695"/>
      <c r="H16" s="701"/>
      <c r="I16" s="702"/>
      <c r="J16" s="18"/>
      <c r="K16" s="704"/>
      <c r="L16" s="680"/>
      <c r="M16" s="680"/>
      <c r="N16" s="680"/>
      <c r="O16" s="680"/>
      <c r="P16" s="680"/>
      <c r="Q16" s="680"/>
      <c r="R16" s="680"/>
      <c r="S16" s="680"/>
      <c r="T16" s="680"/>
      <c r="U16" s="680"/>
      <c r="V16" s="680"/>
      <c r="W16" s="680"/>
      <c r="X16" s="680"/>
      <c r="Y16" s="680"/>
      <c r="Z16" s="680"/>
      <c r="AA16" s="680"/>
      <c r="AB16" s="680"/>
      <c r="AC16" s="680"/>
      <c r="AD16" s="476"/>
      <c r="AE16" s="476"/>
      <c r="AF16" s="476"/>
      <c r="AG16" s="476"/>
      <c r="AH16" s="476"/>
      <c r="AI16" s="422"/>
      <c r="AJ16" s="680"/>
      <c r="AK16" s="680"/>
      <c r="AL16" s="680"/>
      <c r="AM16" s="680"/>
      <c r="AN16" s="680"/>
      <c r="AO16" s="680"/>
      <c r="AP16" s="680"/>
      <c r="AQ16" s="680"/>
      <c r="AR16" s="680"/>
      <c r="AS16" s="425"/>
      <c r="AT16" s="691"/>
      <c r="AU16" s="437"/>
      <c r="AV16" s="437"/>
      <c r="AW16" s="437"/>
      <c r="AX16" s="437"/>
      <c r="AY16" s="335"/>
      <c r="AZ16" s="335"/>
      <c r="BA16" s="335"/>
      <c r="BB16" s="335"/>
      <c r="BC16" s="678"/>
      <c r="BD16" s="678"/>
      <c r="BE16" s="678"/>
      <c r="BF16" s="685"/>
      <c r="BG16" s="688"/>
    </row>
    <row r="17" spans="1:60" ht="18" customHeight="1" x14ac:dyDescent="0.2">
      <c r="A17" s="694"/>
      <c r="B17" s="696"/>
      <c r="C17" s="696"/>
      <c r="D17" s="696"/>
      <c r="E17" s="19" t="s">
        <v>19</v>
      </c>
      <c r="F17" s="19" t="s">
        <v>20</v>
      </c>
      <c r="G17" s="19" t="s">
        <v>21</v>
      </c>
      <c r="H17" s="19" t="s">
        <v>22</v>
      </c>
      <c r="I17" s="19" t="s">
        <v>23</v>
      </c>
      <c r="J17" s="20"/>
      <c r="K17" s="705"/>
      <c r="L17" s="681"/>
      <c r="M17" s="681"/>
      <c r="N17" s="681"/>
      <c r="O17" s="680"/>
      <c r="P17" s="680"/>
      <c r="Q17" s="680"/>
      <c r="R17" s="680"/>
      <c r="S17" s="680"/>
      <c r="T17" s="680"/>
      <c r="U17" s="680"/>
      <c r="V17" s="680"/>
      <c r="W17" s="680"/>
      <c r="X17" s="680"/>
      <c r="Y17" s="680"/>
      <c r="Z17" s="680"/>
      <c r="AA17" s="680"/>
      <c r="AB17" s="680"/>
      <c r="AC17" s="681"/>
      <c r="AD17" s="477"/>
      <c r="AE17" s="477"/>
      <c r="AF17" s="477"/>
      <c r="AG17" s="477"/>
      <c r="AH17" s="477"/>
      <c r="AI17" s="423"/>
      <c r="AJ17" s="681"/>
      <c r="AK17" s="681"/>
      <c r="AL17" s="681"/>
      <c r="AM17" s="681"/>
      <c r="AN17" s="681"/>
      <c r="AO17" s="681"/>
      <c r="AP17" s="681"/>
      <c r="AQ17" s="681"/>
      <c r="AR17" s="681"/>
      <c r="AS17" s="426"/>
      <c r="AT17" s="692"/>
      <c r="AU17" s="437"/>
      <c r="AV17" s="437"/>
      <c r="AW17" s="437"/>
      <c r="AX17" s="437"/>
      <c r="AY17" s="336"/>
      <c r="AZ17" s="336"/>
      <c r="BA17" s="336"/>
      <c r="BB17" s="336"/>
      <c r="BC17" s="678"/>
      <c r="BD17" s="678"/>
      <c r="BE17" s="678"/>
      <c r="BF17" s="686"/>
      <c r="BG17" s="689"/>
    </row>
    <row r="18" spans="1:60" x14ac:dyDescent="0.2">
      <c r="A18" s="21">
        <v>5</v>
      </c>
      <c r="B18" s="12">
        <v>6</v>
      </c>
      <c r="C18" s="12">
        <v>7</v>
      </c>
      <c r="D18" s="12">
        <v>8</v>
      </c>
      <c r="E18" s="12">
        <v>9</v>
      </c>
      <c r="F18" s="12">
        <v>10</v>
      </c>
      <c r="G18" s="12">
        <v>11</v>
      </c>
      <c r="H18" s="12">
        <v>12</v>
      </c>
      <c r="I18" s="12">
        <v>13</v>
      </c>
      <c r="J18" s="22"/>
      <c r="K18" s="23"/>
      <c r="L18" s="23"/>
      <c r="M18" s="23"/>
      <c r="N18" s="23"/>
      <c r="O18" s="682"/>
      <c r="P18" s="683"/>
      <c r="Q18" s="531"/>
      <c r="R18" s="531"/>
      <c r="S18" s="531"/>
      <c r="T18" s="531"/>
      <c r="U18" s="531"/>
      <c r="V18" s="531"/>
      <c r="W18" s="531"/>
      <c r="X18" s="531"/>
      <c r="Y18" s="531"/>
      <c r="Z18" s="531"/>
      <c r="AA18" s="531"/>
      <c r="AB18" s="531"/>
      <c r="AC18" s="33"/>
      <c r="AD18" s="442"/>
      <c r="AE18" s="442"/>
      <c r="AF18" s="442"/>
      <c r="AG18" s="442"/>
      <c r="AH18" s="442"/>
      <c r="AI18" s="442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4"/>
      <c r="AU18" s="433"/>
      <c r="AV18" s="433"/>
      <c r="AW18" s="433"/>
      <c r="AX18" s="433"/>
      <c r="AY18" s="433"/>
      <c r="AZ18" s="433"/>
      <c r="BA18" s="330"/>
      <c r="BB18" s="330"/>
    </row>
    <row r="19" spans="1:60" ht="22.5" customHeight="1" x14ac:dyDescent="0.2">
      <c r="A19" s="25">
        <v>4</v>
      </c>
      <c r="B19" s="26" t="s">
        <v>24</v>
      </c>
      <c r="C19" s="26" t="s">
        <v>25</v>
      </c>
      <c r="D19" s="27">
        <v>9465.6</v>
      </c>
      <c r="E19" s="28" t="s">
        <v>26</v>
      </c>
      <c r="F19" s="29">
        <v>40695</v>
      </c>
      <c r="G19" s="27">
        <v>9465.6</v>
      </c>
      <c r="H19" s="30">
        <v>0.2</v>
      </c>
      <c r="I19" s="31">
        <f t="shared" ref="I19:I65" si="0">G19*H19</f>
        <v>1893.1200000000001</v>
      </c>
      <c r="J19" s="32">
        <f>1.66666666666667/100</f>
        <v>1.6666666666666701E-2</v>
      </c>
      <c r="K19" s="33">
        <f>G19*J19</f>
        <v>157.76000000000033</v>
      </c>
      <c r="L19" s="33">
        <v>7572.480000000015</v>
      </c>
      <c r="M19" s="33">
        <f>+G19*H19/12</f>
        <v>157.76000000000002</v>
      </c>
      <c r="N19" s="33">
        <f t="shared" ref="N19:N65" si="1">+L19+M19</f>
        <v>7730.2400000000152</v>
      </c>
      <c r="O19" s="45">
        <v>157.76000000000033</v>
      </c>
      <c r="P19" s="33">
        <f t="shared" ref="P19:P65" si="2">N19+K19</f>
        <v>7888.0000000000155</v>
      </c>
      <c r="Q19" s="33">
        <f>P19+O19</f>
        <v>8045.7600000000157</v>
      </c>
      <c r="R19" s="33">
        <f t="shared" ref="R19:R65" si="3">Q19+O19</f>
        <v>8203.5200000000168</v>
      </c>
      <c r="S19" s="45">
        <v>157.76000000000033</v>
      </c>
      <c r="T19" s="590">
        <f>O19+R19+S19</f>
        <v>8519.0400000000172</v>
      </c>
      <c r="U19" s="45">
        <v>157.76000000000033</v>
      </c>
      <c r="V19" s="59">
        <f>U19+T19</f>
        <v>8676.8000000000175</v>
      </c>
      <c r="W19" s="45">
        <v>157.76000000000033</v>
      </c>
      <c r="X19" s="59">
        <f>U19+T19+S19</f>
        <v>8834.5600000000177</v>
      </c>
      <c r="Y19" s="59">
        <f t="shared" ref="Y19:Y65" si="4">X19+U19</f>
        <v>8992.3200000000179</v>
      </c>
      <c r="Z19" s="59">
        <f>Y19+O19</f>
        <v>9150.0800000000181</v>
      </c>
      <c r="AA19" s="59">
        <f>O19+Z19</f>
        <v>9307.8400000000183</v>
      </c>
      <c r="AB19" s="59">
        <f>AA19+O19</f>
        <v>9465.6000000000186</v>
      </c>
      <c r="AC19" s="591">
        <f>G19-AB19</f>
        <v>-1.8189894035458565E-11</v>
      </c>
      <c r="AD19" s="33"/>
      <c r="AE19" s="33"/>
      <c r="AF19" s="33"/>
      <c r="AG19" s="33"/>
      <c r="AH19" s="33"/>
      <c r="AI19" s="33"/>
      <c r="AJ19" s="33">
        <f t="shared" ref="AJ19:AJ65" si="5">+M19</f>
        <v>157.76000000000002</v>
      </c>
      <c r="AK19" s="33">
        <f t="shared" ref="AK19:AK65" si="6">N19+AJ19</f>
        <v>7888.0000000000155</v>
      </c>
      <c r="AL19" s="33">
        <f>+AJ19</f>
        <v>157.76000000000002</v>
      </c>
      <c r="AM19" s="33">
        <f>AL19+AK19</f>
        <v>8045.7600000000157</v>
      </c>
      <c r="AN19" s="33">
        <f>+AL19</f>
        <v>157.76000000000002</v>
      </c>
      <c r="AO19" s="33">
        <f>AM19+AN19</f>
        <v>8203.520000000015</v>
      </c>
      <c r="AP19" s="33">
        <f>+AN19</f>
        <v>157.76000000000002</v>
      </c>
      <c r="AQ19" s="33">
        <f t="shared" ref="AQ19:AQ65" si="7">AO19+AP19</f>
        <v>8361.2800000000152</v>
      </c>
      <c r="AR19" s="33">
        <f>+AP19</f>
        <v>157.76000000000002</v>
      </c>
      <c r="AS19" s="33">
        <f t="shared" ref="AS19:AS65" si="8">AQ19+AR19</f>
        <v>8519.0400000000154</v>
      </c>
      <c r="AT19" s="34">
        <f t="shared" ref="AT19:AT65" si="9">G19-AQ19</f>
        <v>1104.3199999999852</v>
      </c>
      <c r="AU19" s="331"/>
      <c r="AV19" s="331"/>
      <c r="AW19" s="331"/>
      <c r="AX19" s="331"/>
      <c r="AY19" s="435"/>
      <c r="AZ19" s="34"/>
      <c r="BA19" s="34"/>
      <c r="BB19" s="34"/>
      <c r="BC19" s="63">
        <v>42005</v>
      </c>
      <c r="BD19" s="45">
        <f>$BD$13-BC19+1</f>
        <v>-42004</v>
      </c>
      <c r="BE19" s="45">
        <f>BD19/(365/12)</f>
        <v>-1380.9534246575342</v>
      </c>
      <c r="BF19" s="45">
        <v>46</v>
      </c>
      <c r="BG19" s="45">
        <f t="shared" ref="BG19:BG65" si="10">+G19*J19*BF19</f>
        <v>7256.9600000000155</v>
      </c>
      <c r="BH19" s="33"/>
    </row>
    <row r="20" spans="1:60" ht="22.5" customHeight="1" x14ac:dyDescent="0.2">
      <c r="A20" s="25">
        <v>4</v>
      </c>
      <c r="B20" s="26" t="s">
        <v>27</v>
      </c>
      <c r="C20" s="26" t="s">
        <v>28</v>
      </c>
      <c r="D20" s="27">
        <v>3366.32</v>
      </c>
      <c r="E20" s="28" t="s">
        <v>29</v>
      </c>
      <c r="F20" s="29">
        <v>40765</v>
      </c>
      <c r="G20" s="27">
        <v>3366.32</v>
      </c>
      <c r="H20" s="30">
        <v>0.2</v>
      </c>
      <c r="I20" s="31">
        <f t="shared" si="0"/>
        <v>673.26400000000012</v>
      </c>
      <c r="J20" s="32">
        <f t="shared" ref="J20:J65" si="11">1.66666666666667/100</f>
        <v>1.6666666666666701E-2</v>
      </c>
      <c r="K20" s="33">
        <f t="shared" ref="K20:K64" si="12">G20*J20</f>
        <v>56.105333333333455</v>
      </c>
      <c r="L20" s="33">
        <v>2693.0560000000055</v>
      </c>
      <c r="M20" s="33">
        <f t="shared" ref="M20:M65" si="13">+G20*H20/12</f>
        <v>56.105333333333341</v>
      </c>
      <c r="N20" s="33">
        <f t="shared" si="1"/>
        <v>2749.1613333333389</v>
      </c>
      <c r="O20" s="33">
        <v>56.11</v>
      </c>
      <c r="P20" s="33">
        <f t="shared" si="2"/>
        <v>2805.2666666666723</v>
      </c>
      <c r="Q20" s="33">
        <f t="shared" ref="Q20:Q65" si="14">P20+O20</f>
        <v>2861.3766666666725</v>
      </c>
      <c r="R20" s="33">
        <f t="shared" si="3"/>
        <v>2917.4866666666726</v>
      </c>
      <c r="S20" s="33">
        <v>56.11</v>
      </c>
      <c r="T20" s="590">
        <f t="shared" ref="T20:T65" si="15">O20+R20+S20</f>
        <v>3029.7066666666728</v>
      </c>
      <c r="U20" s="31">
        <v>56.11</v>
      </c>
      <c r="V20" s="59">
        <f t="shared" ref="V20:V65" si="16">U20+T20</f>
        <v>3085.816666666673</v>
      </c>
      <c r="W20" s="31">
        <v>56.11</v>
      </c>
      <c r="X20" s="59">
        <f t="shared" ref="X20:X65" si="17">U20+T20+S20</f>
        <v>3141.9266666666731</v>
      </c>
      <c r="Y20" s="59">
        <f t="shared" si="4"/>
        <v>3198.0366666666732</v>
      </c>
      <c r="Z20" s="59">
        <f t="shared" ref="Z20:Z65" si="18">Y20+O20</f>
        <v>3254.1466666666734</v>
      </c>
      <c r="AA20" s="59">
        <f t="shared" ref="AA20:AA65" si="19">O20+Z20</f>
        <v>3310.2566666666735</v>
      </c>
      <c r="AB20" s="59">
        <v>3366.32</v>
      </c>
      <c r="AC20" s="591">
        <f t="shared" ref="AC20:AC65" si="20">G20-AB20</f>
        <v>0</v>
      </c>
      <c r="AD20" s="33"/>
      <c r="AE20" s="33"/>
      <c r="AF20" s="33"/>
      <c r="AG20" s="33"/>
      <c r="AH20" s="33"/>
      <c r="AI20" s="33"/>
      <c r="AJ20" s="33">
        <f t="shared" si="5"/>
        <v>56.105333333333341</v>
      </c>
      <c r="AK20" s="33">
        <f t="shared" si="6"/>
        <v>2805.2666666666723</v>
      </c>
      <c r="AL20" s="33">
        <f>+AJ20</f>
        <v>56.105333333333341</v>
      </c>
      <c r="AM20" s="33">
        <f t="shared" ref="AM20:AM65" si="21">AL20+AK20</f>
        <v>2861.3720000000058</v>
      </c>
      <c r="AN20" s="33">
        <f>+AL20</f>
        <v>56.105333333333341</v>
      </c>
      <c r="AO20" s="33">
        <f t="shared" ref="AO20:AO65" si="22">AM20+AN20</f>
        <v>2917.4773333333392</v>
      </c>
      <c r="AP20" s="33">
        <f>+AN20</f>
        <v>56.105333333333341</v>
      </c>
      <c r="AQ20" s="33">
        <f t="shared" si="7"/>
        <v>2973.5826666666726</v>
      </c>
      <c r="AR20" s="33">
        <f>+AP20</f>
        <v>56.105333333333341</v>
      </c>
      <c r="AS20" s="33">
        <f t="shared" si="8"/>
        <v>3029.688000000006</v>
      </c>
      <c r="AT20" s="34">
        <f t="shared" si="9"/>
        <v>392.73733333332757</v>
      </c>
      <c r="AU20" s="331"/>
      <c r="AV20" s="331"/>
      <c r="AW20" s="331"/>
      <c r="AX20" s="331"/>
      <c r="AY20" s="435"/>
      <c r="AZ20" s="34"/>
      <c r="BA20" s="34"/>
      <c r="BB20" s="34"/>
      <c r="BC20" s="63">
        <v>42005</v>
      </c>
      <c r="BD20" s="45">
        <f>$BD$13-BC20+1</f>
        <v>-42004</v>
      </c>
      <c r="BE20" s="45">
        <f t="shared" ref="BE20:BE65" si="23">BD20/(365/12)</f>
        <v>-1380.9534246575342</v>
      </c>
      <c r="BF20" s="45">
        <v>46</v>
      </c>
      <c r="BG20" s="65">
        <f t="shared" si="10"/>
        <v>2580.8453333333391</v>
      </c>
    </row>
    <row r="21" spans="1:60" ht="22.5" x14ac:dyDescent="0.2">
      <c r="A21" s="25">
        <v>4</v>
      </c>
      <c r="B21" s="26" t="s">
        <v>30</v>
      </c>
      <c r="C21" s="26" t="s">
        <v>31</v>
      </c>
      <c r="D21" s="27">
        <v>4297.8</v>
      </c>
      <c r="E21" s="25" t="s">
        <v>32</v>
      </c>
      <c r="F21" s="29">
        <v>40760</v>
      </c>
      <c r="G21" s="27">
        <v>4297.8</v>
      </c>
      <c r="H21" s="30">
        <v>0.2</v>
      </c>
      <c r="I21" s="31">
        <f t="shared" si="0"/>
        <v>859.56000000000006</v>
      </c>
      <c r="J21" s="32">
        <f t="shared" si="11"/>
        <v>1.6666666666666701E-2</v>
      </c>
      <c r="K21" s="33">
        <f t="shared" si="12"/>
        <v>71.630000000000152</v>
      </c>
      <c r="L21" s="33">
        <v>3438.2400000000071</v>
      </c>
      <c r="M21" s="33">
        <f t="shared" si="13"/>
        <v>71.63000000000001</v>
      </c>
      <c r="N21" s="33">
        <f t="shared" si="1"/>
        <v>3509.8700000000072</v>
      </c>
      <c r="O21" s="33">
        <v>71.61</v>
      </c>
      <c r="P21" s="33">
        <f t="shared" si="2"/>
        <v>3581.5000000000073</v>
      </c>
      <c r="Q21" s="33">
        <f t="shared" si="14"/>
        <v>3653.1100000000074</v>
      </c>
      <c r="R21" s="33">
        <f t="shared" si="3"/>
        <v>3724.7200000000075</v>
      </c>
      <c r="S21" s="33">
        <v>71.61</v>
      </c>
      <c r="T21" s="590">
        <f t="shared" si="15"/>
        <v>3867.9400000000078</v>
      </c>
      <c r="U21" s="31">
        <v>71.61</v>
      </c>
      <c r="V21" s="59">
        <f t="shared" si="16"/>
        <v>3939.5500000000079</v>
      </c>
      <c r="W21" s="31">
        <v>71.61</v>
      </c>
      <c r="X21" s="59">
        <f t="shared" si="17"/>
        <v>4011.160000000008</v>
      </c>
      <c r="Y21" s="59">
        <f t="shared" si="4"/>
        <v>4082.7700000000082</v>
      </c>
      <c r="Z21" s="59">
        <f t="shared" si="18"/>
        <v>4154.3800000000083</v>
      </c>
      <c r="AA21" s="59">
        <f t="shared" si="19"/>
        <v>4225.990000000008</v>
      </c>
      <c r="AB21" s="59">
        <v>4297.8</v>
      </c>
      <c r="AC21" s="591">
        <f t="shared" si="20"/>
        <v>0</v>
      </c>
      <c r="AD21" s="33"/>
      <c r="AE21" s="33"/>
      <c r="AF21" s="33"/>
      <c r="AG21" s="33"/>
      <c r="AH21" s="33"/>
      <c r="AI21" s="33"/>
      <c r="AJ21" s="33">
        <f t="shared" si="5"/>
        <v>71.63000000000001</v>
      </c>
      <c r="AK21" s="33">
        <f t="shared" si="6"/>
        <v>3581.5000000000073</v>
      </c>
      <c r="AL21" s="33">
        <f t="shared" ref="AL21:AR65" si="24">+AJ21</f>
        <v>71.63000000000001</v>
      </c>
      <c r="AM21" s="33">
        <f t="shared" si="21"/>
        <v>3653.1300000000074</v>
      </c>
      <c r="AN21" s="33">
        <f t="shared" si="24"/>
        <v>71.63000000000001</v>
      </c>
      <c r="AO21" s="33">
        <f t="shared" si="22"/>
        <v>3724.7600000000075</v>
      </c>
      <c r="AP21" s="33">
        <f t="shared" si="24"/>
        <v>71.63000000000001</v>
      </c>
      <c r="AQ21" s="33">
        <f t="shared" si="7"/>
        <v>3796.3900000000076</v>
      </c>
      <c r="AR21" s="33">
        <f t="shared" si="24"/>
        <v>71.63000000000001</v>
      </c>
      <c r="AS21" s="33">
        <f t="shared" si="8"/>
        <v>3868.0200000000077</v>
      </c>
      <c r="AT21" s="34">
        <f t="shared" si="9"/>
        <v>501.40999999999258</v>
      </c>
      <c r="AU21" s="331"/>
      <c r="AV21" s="331"/>
      <c r="AW21" s="331"/>
      <c r="AX21" s="331"/>
      <c r="AY21" s="435"/>
      <c r="AZ21" s="34"/>
      <c r="BA21" s="34"/>
      <c r="BB21" s="34"/>
      <c r="BC21" s="63">
        <v>42005</v>
      </c>
      <c r="BD21" s="45">
        <f t="shared" ref="BD21:BD65" si="25">$BD$13-BC21+1</f>
        <v>-42004</v>
      </c>
      <c r="BE21" s="45">
        <f t="shared" si="23"/>
        <v>-1380.9534246575342</v>
      </c>
      <c r="BF21" s="45">
        <v>46</v>
      </c>
      <c r="BG21" s="65">
        <f t="shared" si="10"/>
        <v>3294.9800000000068</v>
      </c>
    </row>
    <row r="22" spans="1:60" ht="22.5" x14ac:dyDescent="0.2">
      <c r="A22" s="25">
        <v>4</v>
      </c>
      <c r="B22" s="26" t="s">
        <v>33</v>
      </c>
      <c r="C22" s="26" t="s">
        <v>34</v>
      </c>
      <c r="D22" s="35">
        <v>8422.76</v>
      </c>
      <c r="E22" s="36" t="s">
        <v>32</v>
      </c>
      <c r="F22" s="29">
        <v>40765</v>
      </c>
      <c r="G22" s="27">
        <v>8422.76</v>
      </c>
      <c r="H22" s="30">
        <v>0.2</v>
      </c>
      <c r="I22" s="31">
        <f t="shared" si="0"/>
        <v>1684.5520000000001</v>
      </c>
      <c r="J22" s="32">
        <f t="shared" si="11"/>
        <v>1.6666666666666701E-2</v>
      </c>
      <c r="K22" s="33">
        <f t="shared" si="12"/>
        <v>140.37933333333362</v>
      </c>
      <c r="L22" s="33">
        <v>6738.2080000000124</v>
      </c>
      <c r="M22" s="33">
        <f t="shared" si="13"/>
        <v>140.37933333333334</v>
      </c>
      <c r="N22" s="33">
        <f t="shared" si="1"/>
        <v>6878.5873333333457</v>
      </c>
      <c r="O22" s="33">
        <v>140.38</v>
      </c>
      <c r="P22" s="33">
        <f t="shared" si="2"/>
        <v>7018.966666666679</v>
      </c>
      <c r="Q22" s="33">
        <f t="shared" si="14"/>
        <v>7159.3466666666791</v>
      </c>
      <c r="R22" s="33">
        <f t="shared" si="3"/>
        <v>7299.7266666666792</v>
      </c>
      <c r="S22" s="33">
        <v>140.38</v>
      </c>
      <c r="T22" s="590">
        <f t="shared" si="15"/>
        <v>7580.4866666666794</v>
      </c>
      <c r="U22" s="31">
        <v>140.38</v>
      </c>
      <c r="V22" s="59">
        <f t="shared" si="16"/>
        <v>7720.8666666666795</v>
      </c>
      <c r="W22" s="31">
        <v>140.38</v>
      </c>
      <c r="X22" s="59">
        <f t="shared" si="17"/>
        <v>7861.2466666666796</v>
      </c>
      <c r="Y22" s="59">
        <f t="shared" si="4"/>
        <v>8001.6266666666797</v>
      </c>
      <c r="Z22" s="59">
        <f t="shared" si="18"/>
        <v>8142.0066666666798</v>
      </c>
      <c r="AA22" s="59">
        <f t="shared" si="19"/>
        <v>8282.38666666668</v>
      </c>
      <c r="AB22" s="59">
        <v>8422.76</v>
      </c>
      <c r="AC22" s="591">
        <f t="shared" si="20"/>
        <v>0</v>
      </c>
      <c r="AD22" s="33"/>
      <c r="AE22" s="33"/>
      <c r="AF22" s="33"/>
      <c r="AG22" s="33"/>
      <c r="AH22" s="33"/>
      <c r="AI22" s="33"/>
      <c r="AJ22" s="33">
        <f t="shared" si="5"/>
        <v>140.37933333333334</v>
      </c>
      <c r="AK22" s="33">
        <f t="shared" si="6"/>
        <v>7018.966666666679</v>
      </c>
      <c r="AL22" s="33">
        <f t="shared" si="24"/>
        <v>140.37933333333334</v>
      </c>
      <c r="AM22" s="33">
        <f t="shared" si="21"/>
        <v>7159.3460000000123</v>
      </c>
      <c r="AN22" s="33">
        <f t="shared" si="24"/>
        <v>140.37933333333334</v>
      </c>
      <c r="AO22" s="33">
        <f t="shared" si="22"/>
        <v>7299.7253333333456</v>
      </c>
      <c r="AP22" s="33">
        <f t="shared" si="24"/>
        <v>140.37933333333334</v>
      </c>
      <c r="AQ22" s="33">
        <f t="shared" si="7"/>
        <v>7440.1046666666789</v>
      </c>
      <c r="AR22" s="33">
        <f t="shared" si="24"/>
        <v>140.37933333333334</v>
      </c>
      <c r="AS22" s="33">
        <f t="shared" si="8"/>
        <v>7580.4840000000122</v>
      </c>
      <c r="AT22" s="34">
        <f t="shared" si="9"/>
        <v>982.65533333332132</v>
      </c>
      <c r="AU22" s="331"/>
      <c r="AV22" s="331"/>
      <c r="AW22" s="331"/>
      <c r="AX22" s="331"/>
      <c r="AY22" s="435"/>
      <c r="AZ22" s="34"/>
      <c r="BA22" s="34"/>
      <c r="BB22" s="34"/>
      <c r="BC22" s="63">
        <v>42005</v>
      </c>
      <c r="BD22" s="45">
        <f t="shared" si="25"/>
        <v>-42004</v>
      </c>
      <c r="BE22" s="45">
        <f t="shared" si="23"/>
        <v>-1380.9534246575342</v>
      </c>
      <c r="BF22" s="45">
        <v>46</v>
      </c>
      <c r="BG22" s="65">
        <f t="shared" si="10"/>
        <v>6457.4493333333467</v>
      </c>
    </row>
    <row r="23" spans="1:60" ht="22.5" x14ac:dyDescent="0.2">
      <c r="A23" s="25">
        <v>4</v>
      </c>
      <c r="B23" s="26" t="s">
        <v>35</v>
      </c>
      <c r="C23" s="26" t="s">
        <v>34</v>
      </c>
      <c r="D23" s="27">
        <v>8422.76</v>
      </c>
      <c r="E23" s="36" t="s">
        <v>32</v>
      </c>
      <c r="F23" s="29">
        <v>40765</v>
      </c>
      <c r="G23" s="27">
        <v>8422.76</v>
      </c>
      <c r="H23" s="30">
        <v>0.2</v>
      </c>
      <c r="I23" s="31">
        <f t="shared" si="0"/>
        <v>1684.5520000000001</v>
      </c>
      <c r="J23" s="32">
        <f t="shared" si="11"/>
        <v>1.6666666666666701E-2</v>
      </c>
      <c r="K23" s="33">
        <f t="shared" si="12"/>
        <v>140.37933333333362</v>
      </c>
      <c r="L23" s="33">
        <v>6738.2080000000124</v>
      </c>
      <c r="M23" s="33">
        <f t="shared" si="13"/>
        <v>140.37933333333334</v>
      </c>
      <c r="N23" s="33">
        <f t="shared" si="1"/>
        <v>6878.5873333333457</v>
      </c>
      <c r="O23" s="33">
        <v>140.38</v>
      </c>
      <c r="P23" s="33">
        <f t="shared" si="2"/>
        <v>7018.966666666679</v>
      </c>
      <c r="Q23" s="33">
        <f t="shared" si="14"/>
        <v>7159.3466666666791</v>
      </c>
      <c r="R23" s="33">
        <f t="shared" si="3"/>
        <v>7299.7266666666792</v>
      </c>
      <c r="S23" s="33">
        <v>140.38</v>
      </c>
      <c r="T23" s="590">
        <f t="shared" si="15"/>
        <v>7580.4866666666794</v>
      </c>
      <c r="U23" s="31">
        <v>140.38</v>
      </c>
      <c r="V23" s="59">
        <f t="shared" si="16"/>
        <v>7720.8666666666795</v>
      </c>
      <c r="W23" s="31">
        <v>140.38</v>
      </c>
      <c r="X23" s="59">
        <f t="shared" si="17"/>
        <v>7861.2466666666796</v>
      </c>
      <c r="Y23" s="59">
        <f t="shared" si="4"/>
        <v>8001.6266666666797</v>
      </c>
      <c r="Z23" s="59">
        <f t="shared" si="18"/>
        <v>8142.0066666666798</v>
      </c>
      <c r="AA23" s="59">
        <f t="shared" si="19"/>
        <v>8282.38666666668</v>
      </c>
      <c r="AB23" s="59">
        <v>8422.76</v>
      </c>
      <c r="AC23" s="591">
        <f t="shared" si="20"/>
        <v>0</v>
      </c>
      <c r="AD23" s="33"/>
      <c r="AE23" s="33"/>
      <c r="AF23" s="33"/>
      <c r="AG23" s="33"/>
      <c r="AH23" s="33"/>
      <c r="AI23" s="33"/>
      <c r="AJ23" s="33">
        <f t="shared" si="5"/>
        <v>140.37933333333334</v>
      </c>
      <c r="AK23" s="33">
        <f t="shared" si="6"/>
        <v>7018.966666666679</v>
      </c>
      <c r="AL23" s="33">
        <f t="shared" si="24"/>
        <v>140.37933333333334</v>
      </c>
      <c r="AM23" s="33">
        <f t="shared" si="21"/>
        <v>7159.3460000000123</v>
      </c>
      <c r="AN23" s="33">
        <f t="shared" si="24"/>
        <v>140.37933333333334</v>
      </c>
      <c r="AO23" s="33">
        <f t="shared" si="22"/>
        <v>7299.7253333333456</v>
      </c>
      <c r="AP23" s="33">
        <f t="shared" si="24"/>
        <v>140.37933333333334</v>
      </c>
      <c r="AQ23" s="33">
        <f t="shared" si="7"/>
        <v>7440.1046666666789</v>
      </c>
      <c r="AR23" s="33">
        <f t="shared" si="24"/>
        <v>140.37933333333334</v>
      </c>
      <c r="AS23" s="33">
        <f t="shared" si="8"/>
        <v>7580.4840000000122</v>
      </c>
      <c r="AT23" s="34">
        <f t="shared" si="9"/>
        <v>982.65533333332132</v>
      </c>
      <c r="AU23" s="331"/>
      <c r="AV23" s="331"/>
      <c r="AW23" s="331"/>
      <c r="AX23" s="331"/>
      <c r="AY23" s="435"/>
      <c r="AZ23" s="34"/>
      <c r="BA23" s="34"/>
      <c r="BB23" s="34"/>
      <c r="BC23" s="63">
        <v>42005</v>
      </c>
      <c r="BD23" s="45">
        <f t="shared" si="25"/>
        <v>-42004</v>
      </c>
      <c r="BE23" s="45">
        <f t="shared" si="23"/>
        <v>-1380.9534246575342</v>
      </c>
      <c r="BF23" s="45">
        <v>46</v>
      </c>
      <c r="BG23" s="65">
        <f t="shared" si="10"/>
        <v>6457.4493333333467</v>
      </c>
    </row>
    <row r="24" spans="1:60" ht="22.5" x14ac:dyDescent="0.2">
      <c r="A24" s="25">
        <v>4</v>
      </c>
      <c r="B24" s="26" t="s">
        <v>36</v>
      </c>
      <c r="C24" s="26" t="s">
        <v>34</v>
      </c>
      <c r="D24" s="27">
        <v>8422.76</v>
      </c>
      <c r="E24" s="37" t="s">
        <v>29</v>
      </c>
      <c r="F24" s="29">
        <v>40765</v>
      </c>
      <c r="G24" s="27">
        <v>8422.76</v>
      </c>
      <c r="H24" s="30">
        <v>0.2</v>
      </c>
      <c r="I24" s="31">
        <f t="shared" si="0"/>
        <v>1684.5520000000001</v>
      </c>
      <c r="J24" s="32">
        <f t="shared" si="11"/>
        <v>1.6666666666666701E-2</v>
      </c>
      <c r="K24" s="33">
        <f t="shared" si="12"/>
        <v>140.37933333333362</v>
      </c>
      <c r="L24" s="33">
        <v>6738.2080000000124</v>
      </c>
      <c r="M24" s="33">
        <f t="shared" si="13"/>
        <v>140.37933333333334</v>
      </c>
      <c r="N24" s="33">
        <f t="shared" si="1"/>
        <v>6878.5873333333457</v>
      </c>
      <c r="O24" s="33">
        <v>140.38</v>
      </c>
      <c r="P24" s="33">
        <f t="shared" si="2"/>
        <v>7018.966666666679</v>
      </c>
      <c r="Q24" s="33">
        <f t="shared" si="14"/>
        <v>7159.3466666666791</v>
      </c>
      <c r="R24" s="33">
        <f t="shared" si="3"/>
        <v>7299.7266666666792</v>
      </c>
      <c r="S24" s="33">
        <v>140.38</v>
      </c>
      <c r="T24" s="590">
        <f t="shared" si="15"/>
        <v>7580.4866666666794</v>
      </c>
      <c r="U24" s="31">
        <v>140.38</v>
      </c>
      <c r="V24" s="59">
        <f t="shared" si="16"/>
        <v>7720.8666666666795</v>
      </c>
      <c r="W24" s="31">
        <v>140.38</v>
      </c>
      <c r="X24" s="59">
        <f t="shared" si="17"/>
        <v>7861.2466666666796</v>
      </c>
      <c r="Y24" s="59">
        <f t="shared" si="4"/>
        <v>8001.6266666666797</v>
      </c>
      <c r="Z24" s="59">
        <f t="shared" si="18"/>
        <v>8142.0066666666798</v>
      </c>
      <c r="AA24" s="59">
        <f t="shared" si="19"/>
        <v>8282.38666666668</v>
      </c>
      <c r="AB24" s="59">
        <v>8422.76</v>
      </c>
      <c r="AC24" s="591">
        <f t="shared" si="20"/>
        <v>0</v>
      </c>
      <c r="AD24" s="33"/>
      <c r="AE24" s="33"/>
      <c r="AF24" s="33"/>
      <c r="AG24" s="33"/>
      <c r="AH24" s="33"/>
      <c r="AI24" s="33"/>
      <c r="AJ24" s="33">
        <f t="shared" si="5"/>
        <v>140.37933333333334</v>
      </c>
      <c r="AK24" s="33">
        <f t="shared" si="6"/>
        <v>7018.966666666679</v>
      </c>
      <c r="AL24" s="33">
        <f t="shared" si="24"/>
        <v>140.37933333333334</v>
      </c>
      <c r="AM24" s="33">
        <f t="shared" si="21"/>
        <v>7159.3460000000123</v>
      </c>
      <c r="AN24" s="33">
        <f t="shared" si="24"/>
        <v>140.37933333333334</v>
      </c>
      <c r="AO24" s="33">
        <f t="shared" si="22"/>
        <v>7299.7253333333456</v>
      </c>
      <c r="AP24" s="33">
        <f t="shared" si="24"/>
        <v>140.37933333333334</v>
      </c>
      <c r="AQ24" s="33">
        <f t="shared" si="7"/>
        <v>7440.1046666666789</v>
      </c>
      <c r="AR24" s="33">
        <f t="shared" si="24"/>
        <v>140.37933333333334</v>
      </c>
      <c r="AS24" s="33">
        <f t="shared" si="8"/>
        <v>7580.4840000000122</v>
      </c>
      <c r="AT24" s="34">
        <f t="shared" si="9"/>
        <v>982.65533333332132</v>
      </c>
      <c r="AU24" s="331"/>
      <c r="AV24" s="331"/>
      <c r="AW24" s="331"/>
      <c r="AX24" s="331"/>
      <c r="AY24" s="435"/>
      <c r="AZ24" s="34"/>
      <c r="BA24" s="34"/>
      <c r="BB24" s="34"/>
      <c r="BC24" s="63">
        <v>42005</v>
      </c>
      <c r="BD24" s="45">
        <f t="shared" si="25"/>
        <v>-42004</v>
      </c>
      <c r="BE24" s="45">
        <f t="shared" si="23"/>
        <v>-1380.9534246575342</v>
      </c>
      <c r="BF24" s="45">
        <v>46</v>
      </c>
      <c r="BG24" s="65">
        <f t="shared" si="10"/>
        <v>6457.4493333333467</v>
      </c>
    </row>
    <row r="25" spans="1:60" ht="22.5" x14ac:dyDescent="0.2">
      <c r="A25" s="25">
        <v>4</v>
      </c>
      <c r="B25" s="26" t="s">
        <v>37</v>
      </c>
      <c r="C25" s="26" t="s">
        <v>34</v>
      </c>
      <c r="D25" s="27">
        <v>8422.76</v>
      </c>
      <c r="E25" s="37" t="s">
        <v>29</v>
      </c>
      <c r="F25" s="29">
        <v>40765</v>
      </c>
      <c r="G25" s="27">
        <v>8422.76</v>
      </c>
      <c r="H25" s="30">
        <v>0.2</v>
      </c>
      <c r="I25" s="31">
        <f t="shared" si="0"/>
        <v>1684.5520000000001</v>
      </c>
      <c r="J25" s="32">
        <f t="shared" si="11"/>
        <v>1.6666666666666701E-2</v>
      </c>
      <c r="K25" s="33">
        <f t="shared" si="12"/>
        <v>140.37933333333362</v>
      </c>
      <c r="L25" s="33">
        <v>6738.2080000000124</v>
      </c>
      <c r="M25" s="33">
        <f t="shared" si="13"/>
        <v>140.37933333333334</v>
      </c>
      <c r="N25" s="33">
        <f t="shared" si="1"/>
        <v>6878.5873333333457</v>
      </c>
      <c r="O25" s="33">
        <v>140.38</v>
      </c>
      <c r="P25" s="33">
        <f t="shared" si="2"/>
        <v>7018.966666666679</v>
      </c>
      <c r="Q25" s="33">
        <f t="shared" si="14"/>
        <v>7159.3466666666791</v>
      </c>
      <c r="R25" s="33">
        <f t="shared" si="3"/>
        <v>7299.7266666666792</v>
      </c>
      <c r="S25" s="33">
        <v>140.38</v>
      </c>
      <c r="T25" s="590">
        <f t="shared" si="15"/>
        <v>7580.4866666666794</v>
      </c>
      <c r="U25" s="31">
        <v>140.38</v>
      </c>
      <c r="V25" s="59">
        <f t="shared" si="16"/>
        <v>7720.8666666666795</v>
      </c>
      <c r="W25" s="31">
        <v>140.38</v>
      </c>
      <c r="X25" s="59">
        <f t="shared" si="17"/>
        <v>7861.2466666666796</v>
      </c>
      <c r="Y25" s="59">
        <f t="shared" si="4"/>
        <v>8001.6266666666797</v>
      </c>
      <c r="Z25" s="59">
        <f t="shared" si="18"/>
        <v>8142.0066666666798</v>
      </c>
      <c r="AA25" s="59">
        <f t="shared" si="19"/>
        <v>8282.38666666668</v>
      </c>
      <c r="AB25" s="59">
        <v>8422.76</v>
      </c>
      <c r="AC25" s="591">
        <f t="shared" si="20"/>
        <v>0</v>
      </c>
      <c r="AD25" s="33"/>
      <c r="AE25" s="33"/>
      <c r="AF25" s="33"/>
      <c r="AG25" s="33"/>
      <c r="AH25" s="33"/>
      <c r="AI25" s="33"/>
      <c r="AJ25" s="33">
        <f t="shared" si="5"/>
        <v>140.37933333333334</v>
      </c>
      <c r="AK25" s="33">
        <f t="shared" si="6"/>
        <v>7018.966666666679</v>
      </c>
      <c r="AL25" s="33">
        <f t="shared" si="24"/>
        <v>140.37933333333334</v>
      </c>
      <c r="AM25" s="33">
        <f t="shared" si="21"/>
        <v>7159.3460000000123</v>
      </c>
      <c r="AN25" s="33">
        <f t="shared" si="24"/>
        <v>140.37933333333334</v>
      </c>
      <c r="AO25" s="33">
        <f t="shared" si="22"/>
        <v>7299.7253333333456</v>
      </c>
      <c r="AP25" s="33">
        <f t="shared" si="24"/>
        <v>140.37933333333334</v>
      </c>
      <c r="AQ25" s="33">
        <f t="shared" si="7"/>
        <v>7440.1046666666789</v>
      </c>
      <c r="AR25" s="33">
        <f t="shared" si="24"/>
        <v>140.37933333333334</v>
      </c>
      <c r="AS25" s="33">
        <f t="shared" si="8"/>
        <v>7580.4840000000122</v>
      </c>
      <c r="AT25" s="34">
        <f t="shared" si="9"/>
        <v>982.65533333332132</v>
      </c>
      <c r="AU25" s="331"/>
      <c r="AV25" s="331"/>
      <c r="AW25" s="331"/>
      <c r="AX25" s="331"/>
      <c r="AY25" s="435"/>
      <c r="AZ25" s="34"/>
      <c r="BA25" s="34"/>
      <c r="BB25" s="34"/>
      <c r="BC25" s="63">
        <v>42005</v>
      </c>
      <c r="BD25" s="45">
        <f t="shared" si="25"/>
        <v>-42004</v>
      </c>
      <c r="BE25" s="45">
        <f t="shared" si="23"/>
        <v>-1380.9534246575342</v>
      </c>
      <c r="BF25" s="45">
        <v>46</v>
      </c>
      <c r="BG25" s="65">
        <f t="shared" si="10"/>
        <v>6457.4493333333467</v>
      </c>
    </row>
    <row r="26" spans="1:60" ht="22.5" x14ac:dyDescent="0.2">
      <c r="A26" s="25">
        <v>4</v>
      </c>
      <c r="B26" s="26" t="s">
        <v>39</v>
      </c>
      <c r="C26" s="26" t="s">
        <v>34</v>
      </c>
      <c r="D26" s="27">
        <v>8422.76</v>
      </c>
      <c r="E26" s="37" t="s">
        <v>29</v>
      </c>
      <c r="F26" s="29">
        <v>40765</v>
      </c>
      <c r="G26" s="27">
        <v>8422.76</v>
      </c>
      <c r="H26" s="30">
        <v>0.2</v>
      </c>
      <c r="I26" s="31">
        <f t="shared" si="0"/>
        <v>1684.5520000000001</v>
      </c>
      <c r="J26" s="32">
        <f t="shared" si="11"/>
        <v>1.6666666666666701E-2</v>
      </c>
      <c r="K26" s="33">
        <f t="shared" si="12"/>
        <v>140.37933333333362</v>
      </c>
      <c r="L26" s="33">
        <v>6738.2080000000124</v>
      </c>
      <c r="M26" s="33">
        <f t="shared" si="13"/>
        <v>140.37933333333334</v>
      </c>
      <c r="N26" s="33">
        <f t="shared" si="1"/>
        <v>6878.5873333333457</v>
      </c>
      <c r="O26" s="33">
        <v>140.38</v>
      </c>
      <c r="P26" s="33">
        <f t="shared" si="2"/>
        <v>7018.966666666679</v>
      </c>
      <c r="Q26" s="33">
        <f t="shared" si="14"/>
        <v>7159.3466666666791</v>
      </c>
      <c r="R26" s="33">
        <f t="shared" si="3"/>
        <v>7299.7266666666792</v>
      </c>
      <c r="S26" s="33">
        <v>140.38</v>
      </c>
      <c r="T26" s="590">
        <f t="shared" si="15"/>
        <v>7580.4866666666794</v>
      </c>
      <c r="U26" s="31">
        <v>140.38</v>
      </c>
      <c r="V26" s="59">
        <f t="shared" si="16"/>
        <v>7720.8666666666795</v>
      </c>
      <c r="W26" s="31">
        <v>140.38</v>
      </c>
      <c r="X26" s="59">
        <f t="shared" si="17"/>
        <v>7861.2466666666796</v>
      </c>
      <c r="Y26" s="59">
        <f t="shared" si="4"/>
        <v>8001.6266666666797</v>
      </c>
      <c r="Z26" s="59">
        <f t="shared" si="18"/>
        <v>8142.0066666666798</v>
      </c>
      <c r="AA26" s="59">
        <f t="shared" si="19"/>
        <v>8282.38666666668</v>
      </c>
      <c r="AB26" s="59">
        <v>8422.76</v>
      </c>
      <c r="AC26" s="591">
        <f t="shared" si="20"/>
        <v>0</v>
      </c>
      <c r="AD26" s="33"/>
      <c r="AE26" s="33"/>
      <c r="AF26" s="33"/>
      <c r="AG26" s="33"/>
      <c r="AH26" s="33"/>
      <c r="AI26" s="33"/>
      <c r="AJ26" s="33">
        <f t="shared" si="5"/>
        <v>140.37933333333334</v>
      </c>
      <c r="AK26" s="33">
        <f t="shared" si="6"/>
        <v>7018.966666666679</v>
      </c>
      <c r="AL26" s="33">
        <f t="shared" si="24"/>
        <v>140.37933333333334</v>
      </c>
      <c r="AM26" s="33">
        <f t="shared" si="21"/>
        <v>7159.3460000000123</v>
      </c>
      <c r="AN26" s="33">
        <f t="shared" si="24"/>
        <v>140.37933333333334</v>
      </c>
      <c r="AO26" s="33">
        <f t="shared" si="22"/>
        <v>7299.7253333333456</v>
      </c>
      <c r="AP26" s="33">
        <f t="shared" si="24"/>
        <v>140.37933333333334</v>
      </c>
      <c r="AQ26" s="33">
        <f t="shared" si="7"/>
        <v>7440.1046666666789</v>
      </c>
      <c r="AR26" s="33">
        <f t="shared" si="24"/>
        <v>140.37933333333334</v>
      </c>
      <c r="AS26" s="33">
        <f t="shared" si="8"/>
        <v>7580.4840000000122</v>
      </c>
      <c r="AT26" s="34">
        <f t="shared" si="9"/>
        <v>982.65533333332132</v>
      </c>
      <c r="AU26" s="331"/>
      <c r="AV26" s="331"/>
      <c r="AW26" s="331"/>
      <c r="AX26" s="331"/>
      <c r="AY26" s="435"/>
      <c r="AZ26" s="34"/>
      <c r="BA26" s="34"/>
      <c r="BB26" s="34"/>
      <c r="BC26" s="63">
        <v>42005</v>
      </c>
      <c r="BD26" s="45">
        <f t="shared" si="25"/>
        <v>-42004</v>
      </c>
      <c r="BE26" s="45">
        <f t="shared" si="23"/>
        <v>-1380.9534246575342</v>
      </c>
      <c r="BF26" s="45">
        <v>46</v>
      </c>
      <c r="BG26" s="65">
        <f t="shared" si="10"/>
        <v>6457.4493333333467</v>
      </c>
    </row>
    <row r="27" spans="1:60" ht="22.5" x14ac:dyDescent="0.2">
      <c r="A27" s="25">
        <v>4</v>
      </c>
      <c r="B27" s="26" t="s">
        <v>40</v>
      </c>
      <c r="C27" s="26" t="s">
        <v>41</v>
      </c>
      <c r="D27" s="27">
        <v>8422.76</v>
      </c>
      <c r="E27" s="37" t="s">
        <v>42</v>
      </c>
      <c r="F27" s="29">
        <v>40765</v>
      </c>
      <c r="G27" s="27">
        <v>8422.76</v>
      </c>
      <c r="H27" s="30">
        <v>0.2</v>
      </c>
      <c r="I27" s="31">
        <f t="shared" si="0"/>
        <v>1684.5520000000001</v>
      </c>
      <c r="J27" s="32">
        <f t="shared" si="11"/>
        <v>1.6666666666666701E-2</v>
      </c>
      <c r="K27" s="33">
        <f t="shared" si="12"/>
        <v>140.37933333333362</v>
      </c>
      <c r="L27" s="33">
        <v>6738.2080000000124</v>
      </c>
      <c r="M27" s="33">
        <f t="shared" si="13"/>
        <v>140.37933333333334</v>
      </c>
      <c r="N27" s="33">
        <f t="shared" si="1"/>
        <v>6878.5873333333457</v>
      </c>
      <c r="O27" s="33">
        <v>140.38</v>
      </c>
      <c r="P27" s="33">
        <f t="shared" si="2"/>
        <v>7018.966666666679</v>
      </c>
      <c r="Q27" s="33">
        <f t="shared" si="14"/>
        <v>7159.3466666666791</v>
      </c>
      <c r="R27" s="33">
        <f t="shared" si="3"/>
        <v>7299.7266666666792</v>
      </c>
      <c r="S27" s="33">
        <v>140.38</v>
      </c>
      <c r="T27" s="590">
        <f t="shared" si="15"/>
        <v>7580.4866666666794</v>
      </c>
      <c r="U27" s="31">
        <v>140.38</v>
      </c>
      <c r="V27" s="59">
        <f t="shared" si="16"/>
        <v>7720.8666666666795</v>
      </c>
      <c r="W27" s="31">
        <v>140.38</v>
      </c>
      <c r="X27" s="59">
        <f t="shared" si="17"/>
        <v>7861.2466666666796</v>
      </c>
      <c r="Y27" s="59">
        <f t="shared" si="4"/>
        <v>8001.6266666666797</v>
      </c>
      <c r="Z27" s="59">
        <f t="shared" si="18"/>
        <v>8142.0066666666798</v>
      </c>
      <c r="AA27" s="59">
        <f t="shared" si="19"/>
        <v>8282.38666666668</v>
      </c>
      <c r="AB27" s="59">
        <v>8422.76</v>
      </c>
      <c r="AC27" s="591">
        <f t="shared" si="20"/>
        <v>0</v>
      </c>
      <c r="AD27" s="33"/>
      <c r="AE27" s="33"/>
      <c r="AF27" s="33"/>
      <c r="AG27" s="33"/>
      <c r="AH27" s="33"/>
      <c r="AI27" s="33"/>
      <c r="AJ27" s="33">
        <f t="shared" si="5"/>
        <v>140.37933333333334</v>
      </c>
      <c r="AK27" s="33">
        <f t="shared" si="6"/>
        <v>7018.966666666679</v>
      </c>
      <c r="AL27" s="33">
        <f t="shared" si="24"/>
        <v>140.37933333333334</v>
      </c>
      <c r="AM27" s="33">
        <f t="shared" si="21"/>
        <v>7159.3460000000123</v>
      </c>
      <c r="AN27" s="33">
        <f t="shared" si="24"/>
        <v>140.37933333333334</v>
      </c>
      <c r="AO27" s="33">
        <f t="shared" si="22"/>
        <v>7299.7253333333456</v>
      </c>
      <c r="AP27" s="33">
        <f t="shared" si="24"/>
        <v>140.37933333333334</v>
      </c>
      <c r="AQ27" s="33">
        <f t="shared" si="7"/>
        <v>7440.1046666666789</v>
      </c>
      <c r="AR27" s="33">
        <f t="shared" si="24"/>
        <v>140.37933333333334</v>
      </c>
      <c r="AS27" s="33">
        <f t="shared" si="8"/>
        <v>7580.4840000000122</v>
      </c>
      <c r="AT27" s="34">
        <f t="shared" si="9"/>
        <v>982.65533333332132</v>
      </c>
      <c r="AU27" s="331"/>
      <c r="AV27" s="331"/>
      <c r="AW27" s="331"/>
      <c r="AX27" s="331"/>
      <c r="AY27" s="435"/>
      <c r="AZ27" s="34"/>
      <c r="BA27" s="34"/>
      <c r="BB27" s="34"/>
      <c r="BC27" s="63">
        <v>42005</v>
      </c>
      <c r="BD27" s="45">
        <f t="shared" si="25"/>
        <v>-42004</v>
      </c>
      <c r="BE27" s="45">
        <f t="shared" si="23"/>
        <v>-1380.9534246575342</v>
      </c>
      <c r="BF27" s="45">
        <v>46</v>
      </c>
      <c r="BG27" s="65">
        <f t="shared" si="10"/>
        <v>6457.4493333333467</v>
      </c>
    </row>
    <row r="28" spans="1:60" ht="22.5" x14ac:dyDescent="0.2">
      <c r="A28" s="25">
        <v>4</v>
      </c>
      <c r="B28" s="26" t="s">
        <v>43</v>
      </c>
      <c r="C28" s="26" t="s">
        <v>34</v>
      </c>
      <c r="D28" s="27">
        <v>8422.76</v>
      </c>
      <c r="E28" s="37" t="s">
        <v>29</v>
      </c>
      <c r="F28" s="29">
        <v>40765</v>
      </c>
      <c r="G28" s="27">
        <v>8422.76</v>
      </c>
      <c r="H28" s="30">
        <v>0.2</v>
      </c>
      <c r="I28" s="31">
        <f t="shared" si="0"/>
        <v>1684.5520000000001</v>
      </c>
      <c r="J28" s="32">
        <f t="shared" si="11"/>
        <v>1.6666666666666701E-2</v>
      </c>
      <c r="K28" s="33">
        <f t="shared" si="12"/>
        <v>140.37933333333362</v>
      </c>
      <c r="L28" s="33">
        <v>6738.2080000000124</v>
      </c>
      <c r="M28" s="33">
        <f t="shared" si="13"/>
        <v>140.37933333333334</v>
      </c>
      <c r="N28" s="33">
        <f t="shared" si="1"/>
        <v>6878.5873333333457</v>
      </c>
      <c r="O28" s="33">
        <v>140.38</v>
      </c>
      <c r="P28" s="33">
        <f t="shared" si="2"/>
        <v>7018.966666666679</v>
      </c>
      <c r="Q28" s="33">
        <f t="shared" si="14"/>
        <v>7159.3466666666791</v>
      </c>
      <c r="R28" s="33">
        <f t="shared" si="3"/>
        <v>7299.7266666666792</v>
      </c>
      <c r="S28" s="33">
        <v>140.38</v>
      </c>
      <c r="T28" s="590">
        <f t="shared" si="15"/>
        <v>7580.4866666666794</v>
      </c>
      <c r="U28" s="31">
        <v>140.38</v>
      </c>
      <c r="V28" s="59">
        <f t="shared" si="16"/>
        <v>7720.8666666666795</v>
      </c>
      <c r="W28" s="31">
        <v>140.38</v>
      </c>
      <c r="X28" s="59">
        <f t="shared" si="17"/>
        <v>7861.2466666666796</v>
      </c>
      <c r="Y28" s="59">
        <f t="shared" si="4"/>
        <v>8001.6266666666797</v>
      </c>
      <c r="Z28" s="59">
        <f t="shared" si="18"/>
        <v>8142.0066666666798</v>
      </c>
      <c r="AA28" s="59">
        <f t="shared" si="19"/>
        <v>8282.38666666668</v>
      </c>
      <c r="AB28" s="59">
        <v>8422.76</v>
      </c>
      <c r="AC28" s="591">
        <f t="shared" si="20"/>
        <v>0</v>
      </c>
      <c r="AD28" s="33"/>
      <c r="AE28" s="33"/>
      <c r="AF28" s="33"/>
      <c r="AG28" s="33"/>
      <c r="AH28" s="33"/>
      <c r="AI28" s="33"/>
      <c r="AJ28" s="33">
        <f t="shared" si="5"/>
        <v>140.37933333333334</v>
      </c>
      <c r="AK28" s="33">
        <f t="shared" si="6"/>
        <v>7018.966666666679</v>
      </c>
      <c r="AL28" s="33">
        <f t="shared" si="24"/>
        <v>140.37933333333334</v>
      </c>
      <c r="AM28" s="33">
        <f t="shared" si="21"/>
        <v>7159.3460000000123</v>
      </c>
      <c r="AN28" s="33">
        <f t="shared" si="24"/>
        <v>140.37933333333334</v>
      </c>
      <c r="AO28" s="33">
        <f t="shared" si="22"/>
        <v>7299.7253333333456</v>
      </c>
      <c r="AP28" s="33">
        <f t="shared" si="24"/>
        <v>140.37933333333334</v>
      </c>
      <c r="AQ28" s="33">
        <f t="shared" si="7"/>
        <v>7440.1046666666789</v>
      </c>
      <c r="AR28" s="33">
        <f t="shared" si="24"/>
        <v>140.37933333333334</v>
      </c>
      <c r="AS28" s="33">
        <f t="shared" si="8"/>
        <v>7580.4840000000122</v>
      </c>
      <c r="AT28" s="34">
        <f t="shared" si="9"/>
        <v>982.65533333332132</v>
      </c>
      <c r="AU28" s="331"/>
      <c r="AV28" s="331"/>
      <c r="AW28" s="331"/>
      <c r="AX28" s="331"/>
      <c r="AY28" s="435"/>
      <c r="AZ28" s="34"/>
      <c r="BA28" s="34"/>
      <c r="BB28" s="34"/>
      <c r="BC28" s="63">
        <v>42005</v>
      </c>
      <c r="BD28" s="45">
        <f t="shared" si="25"/>
        <v>-42004</v>
      </c>
      <c r="BE28" s="45">
        <f t="shared" si="23"/>
        <v>-1380.9534246575342</v>
      </c>
      <c r="BF28" s="45">
        <v>46</v>
      </c>
      <c r="BG28" s="65">
        <f t="shared" si="10"/>
        <v>6457.4493333333467</v>
      </c>
    </row>
    <row r="29" spans="1:60" ht="22.5" x14ac:dyDescent="0.2">
      <c r="A29" s="25">
        <v>4</v>
      </c>
      <c r="B29" s="26" t="s">
        <v>44</v>
      </c>
      <c r="C29" s="26" t="s">
        <v>28</v>
      </c>
      <c r="D29" s="27">
        <v>4250</v>
      </c>
      <c r="E29" s="37" t="s">
        <v>45</v>
      </c>
      <c r="F29" s="29">
        <v>41087</v>
      </c>
      <c r="G29" s="27">
        <v>4250</v>
      </c>
      <c r="H29" s="30">
        <v>0.2</v>
      </c>
      <c r="I29" s="31">
        <f t="shared" si="0"/>
        <v>850</v>
      </c>
      <c r="J29" s="32">
        <f t="shared" si="11"/>
        <v>1.6666666666666701E-2</v>
      </c>
      <c r="K29" s="33">
        <f t="shared" si="12"/>
        <v>70.833333333333485</v>
      </c>
      <c r="L29" s="33">
        <v>3400.0000000000073</v>
      </c>
      <c r="M29" s="33">
        <f t="shared" si="13"/>
        <v>70.833333333333329</v>
      </c>
      <c r="N29" s="33">
        <f t="shared" si="1"/>
        <v>3470.8333333333408</v>
      </c>
      <c r="O29" s="33">
        <v>70.83</v>
      </c>
      <c r="P29" s="33">
        <f t="shared" si="2"/>
        <v>3541.6666666666742</v>
      </c>
      <c r="Q29" s="33">
        <f t="shared" si="14"/>
        <v>3612.4966666666742</v>
      </c>
      <c r="R29" s="33">
        <f t="shared" si="3"/>
        <v>3683.3266666666741</v>
      </c>
      <c r="S29" s="33">
        <v>70.83</v>
      </c>
      <c r="T29" s="590">
        <f t="shared" si="15"/>
        <v>3824.986666666674</v>
      </c>
      <c r="U29" s="31">
        <v>70.83</v>
      </c>
      <c r="V29" s="59">
        <f t="shared" si="16"/>
        <v>3895.8166666666739</v>
      </c>
      <c r="W29" s="31">
        <v>70.83</v>
      </c>
      <c r="X29" s="59">
        <f t="shared" si="17"/>
        <v>3966.6466666666738</v>
      </c>
      <c r="Y29" s="59">
        <f t="shared" si="4"/>
        <v>4037.4766666666737</v>
      </c>
      <c r="Z29" s="59">
        <f t="shared" si="18"/>
        <v>4108.3066666666737</v>
      </c>
      <c r="AA29" s="59">
        <f t="shared" si="19"/>
        <v>4179.1366666666736</v>
      </c>
      <c r="AB29" s="59">
        <v>4250</v>
      </c>
      <c r="AC29" s="591">
        <f t="shared" si="20"/>
        <v>0</v>
      </c>
      <c r="AD29" s="33"/>
      <c r="AE29" s="33"/>
      <c r="AF29" s="33"/>
      <c r="AG29" s="33"/>
      <c r="AH29" s="33"/>
      <c r="AI29" s="33"/>
      <c r="AJ29" s="33">
        <f t="shared" si="5"/>
        <v>70.833333333333329</v>
      </c>
      <c r="AK29" s="33">
        <f t="shared" si="6"/>
        <v>3541.6666666666742</v>
      </c>
      <c r="AL29" s="33">
        <f t="shared" si="24"/>
        <v>70.833333333333329</v>
      </c>
      <c r="AM29" s="33">
        <f t="shared" si="21"/>
        <v>3612.5000000000077</v>
      </c>
      <c r="AN29" s="33">
        <f t="shared" si="24"/>
        <v>70.833333333333329</v>
      </c>
      <c r="AO29" s="33">
        <f t="shared" si="22"/>
        <v>3683.3333333333412</v>
      </c>
      <c r="AP29" s="33">
        <f t="shared" si="24"/>
        <v>70.833333333333329</v>
      </c>
      <c r="AQ29" s="33">
        <f t="shared" si="7"/>
        <v>3754.1666666666747</v>
      </c>
      <c r="AR29" s="33">
        <f t="shared" si="24"/>
        <v>70.833333333333329</v>
      </c>
      <c r="AS29" s="33">
        <f t="shared" si="8"/>
        <v>3825.0000000000082</v>
      </c>
      <c r="AT29" s="34">
        <f t="shared" si="9"/>
        <v>495.8333333333253</v>
      </c>
      <c r="AU29" s="331"/>
      <c r="AV29" s="331"/>
      <c r="AW29" s="331"/>
      <c r="AX29" s="331"/>
      <c r="AY29" s="435"/>
      <c r="AZ29" s="34"/>
      <c r="BA29" s="34"/>
      <c r="BB29" s="34"/>
      <c r="BC29" s="63">
        <v>42005</v>
      </c>
      <c r="BD29" s="45">
        <f t="shared" si="25"/>
        <v>-42004</v>
      </c>
      <c r="BE29" s="45">
        <f t="shared" si="23"/>
        <v>-1380.9534246575342</v>
      </c>
      <c r="BF29" s="45">
        <v>46</v>
      </c>
      <c r="BG29" s="65">
        <f t="shared" si="10"/>
        <v>3258.3333333333403</v>
      </c>
    </row>
    <row r="30" spans="1:60" ht="45" x14ac:dyDescent="0.2">
      <c r="A30" s="25">
        <v>4</v>
      </c>
      <c r="B30" s="26" t="s">
        <v>46</v>
      </c>
      <c r="C30" s="26" t="s">
        <v>47</v>
      </c>
      <c r="D30" s="27">
        <v>19377.8</v>
      </c>
      <c r="E30" s="28" t="s">
        <v>48</v>
      </c>
      <c r="F30" s="29">
        <v>41185</v>
      </c>
      <c r="G30" s="27">
        <v>19377.8</v>
      </c>
      <c r="H30" s="30">
        <v>0.2</v>
      </c>
      <c r="I30" s="31">
        <f t="shared" si="0"/>
        <v>3875.56</v>
      </c>
      <c r="J30" s="32">
        <f t="shared" si="11"/>
        <v>1.6666666666666701E-2</v>
      </c>
      <c r="K30" s="33">
        <f t="shared" si="12"/>
        <v>322.96333333333399</v>
      </c>
      <c r="L30" s="33">
        <v>15502.240000000027</v>
      </c>
      <c r="M30" s="33">
        <f t="shared" si="13"/>
        <v>322.96333333333331</v>
      </c>
      <c r="N30" s="33">
        <f t="shared" si="1"/>
        <v>15825.20333333336</v>
      </c>
      <c r="O30" s="33">
        <v>322.95999999999998</v>
      </c>
      <c r="P30" s="33">
        <f t="shared" si="2"/>
        <v>16148.166666666693</v>
      </c>
      <c r="Q30" s="33">
        <f t="shared" si="14"/>
        <v>16471.126666666692</v>
      </c>
      <c r="R30" s="33">
        <f t="shared" si="3"/>
        <v>16794.086666666692</v>
      </c>
      <c r="S30" s="33">
        <v>322.95999999999998</v>
      </c>
      <c r="T30" s="590">
        <f t="shared" si="15"/>
        <v>17440.00666666669</v>
      </c>
      <c r="U30" s="31">
        <v>322.95999999999998</v>
      </c>
      <c r="V30" s="59">
        <f t="shared" si="16"/>
        <v>17762.966666666689</v>
      </c>
      <c r="W30" s="31">
        <v>322.95999999999998</v>
      </c>
      <c r="X30" s="59">
        <f t="shared" si="17"/>
        <v>18085.926666666688</v>
      </c>
      <c r="Y30" s="59">
        <f t="shared" si="4"/>
        <v>18408.886666666687</v>
      </c>
      <c r="Z30" s="59">
        <f t="shared" si="18"/>
        <v>18731.846666666686</v>
      </c>
      <c r="AA30" s="59">
        <f t="shared" si="19"/>
        <v>19054.806666666685</v>
      </c>
      <c r="AB30" s="59">
        <v>19377.8</v>
      </c>
      <c r="AC30" s="591">
        <f t="shared" si="20"/>
        <v>0</v>
      </c>
      <c r="AD30" s="33"/>
      <c r="AE30" s="33"/>
      <c r="AF30" s="33"/>
      <c r="AG30" s="33"/>
      <c r="AH30" s="33"/>
      <c r="AI30" s="33"/>
      <c r="AJ30" s="33">
        <f t="shared" si="5"/>
        <v>322.96333333333331</v>
      </c>
      <c r="AK30" s="33">
        <f t="shared" si="6"/>
        <v>16148.166666666693</v>
      </c>
      <c r="AL30" s="33">
        <f t="shared" si="24"/>
        <v>322.96333333333331</v>
      </c>
      <c r="AM30" s="33">
        <f t="shared" si="21"/>
        <v>16471.130000000026</v>
      </c>
      <c r="AN30" s="33">
        <f t="shared" si="24"/>
        <v>322.96333333333331</v>
      </c>
      <c r="AO30" s="33">
        <f t="shared" si="22"/>
        <v>16794.09333333336</v>
      </c>
      <c r="AP30" s="33">
        <f t="shared" si="24"/>
        <v>322.96333333333331</v>
      </c>
      <c r="AQ30" s="33">
        <f t="shared" si="7"/>
        <v>17117.056666666693</v>
      </c>
      <c r="AR30" s="33">
        <f t="shared" si="24"/>
        <v>322.96333333333331</v>
      </c>
      <c r="AS30" s="33">
        <f t="shared" si="8"/>
        <v>17440.020000000026</v>
      </c>
      <c r="AT30" s="34">
        <f t="shared" si="9"/>
        <v>2260.7433333333065</v>
      </c>
      <c r="AU30" s="331"/>
      <c r="AV30" s="331"/>
      <c r="AW30" s="331"/>
      <c r="AX30" s="331"/>
      <c r="AY30" s="435"/>
      <c r="AZ30" s="34"/>
      <c r="BA30" s="34"/>
      <c r="BB30" s="34"/>
      <c r="BC30" s="63">
        <v>42005</v>
      </c>
      <c r="BD30" s="45">
        <f t="shared" si="25"/>
        <v>-42004</v>
      </c>
      <c r="BE30" s="45">
        <f t="shared" si="23"/>
        <v>-1380.9534246575342</v>
      </c>
      <c r="BF30" s="45">
        <v>46</v>
      </c>
      <c r="BG30" s="65">
        <f t="shared" si="10"/>
        <v>14856.313333333364</v>
      </c>
    </row>
    <row r="31" spans="1:60" ht="22.5" x14ac:dyDescent="0.2">
      <c r="A31" s="25">
        <v>4</v>
      </c>
      <c r="B31" s="26" t="s">
        <v>49</v>
      </c>
      <c r="C31" s="26" t="s">
        <v>28</v>
      </c>
      <c r="D31" s="27">
        <v>2229.63</v>
      </c>
      <c r="E31" s="28" t="s">
        <v>48</v>
      </c>
      <c r="F31" s="29">
        <v>41185</v>
      </c>
      <c r="G31" s="27">
        <v>2229.63</v>
      </c>
      <c r="H31" s="30">
        <v>0.2</v>
      </c>
      <c r="I31" s="31">
        <f t="shared" si="0"/>
        <v>445.92600000000004</v>
      </c>
      <c r="J31" s="32">
        <f t="shared" si="11"/>
        <v>1.6666666666666701E-2</v>
      </c>
      <c r="K31" s="33">
        <f t="shared" si="12"/>
        <v>37.160500000000077</v>
      </c>
      <c r="L31" s="33">
        <v>1783.7040000000031</v>
      </c>
      <c r="M31" s="33">
        <f t="shared" si="13"/>
        <v>37.160500000000006</v>
      </c>
      <c r="N31" s="33">
        <f t="shared" si="1"/>
        <v>1820.8645000000031</v>
      </c>
      <c r="O31" s="33">
        <v>37.159999999999997</v>
      </c>
      <c r="P31" s="33">
        <f t="shared" si="2"/>
        <v>1858.0250000000033</v>
      </c>
      <c r="Q31" s="33">
        <f t="shared" si="14"/>
        <v>1895.1850000000034</v>
      </c>
      <c r="R31" s="33">
        <f t="shared" si="3"/>
        <v>1932.3450000000034</v>
      </c>
      <c r="S31" s="33">
        <v>37.159999999999997</v>
      </c>
      <c r="T31" s="590">
        <f t="shared" si="15"/>
        <v>2006.6650000000036</v>
      </c>
      <c r="U31" s="31">
        <v>37.159999999999997</v>
      </c>
      <c r="V31" s="59">
        <f t="shared" si="16"/>
        <v>2043.8250000000037</v>
      </c>
      <c r="W31" s="31">
        <v>37.159999999999997</v>
      </c>
      <c r="X31" s="59">
        <f t="shared" si="17"/>
        <v>2080.9850000000038</v>
      </c>
      <c r="Y31" s="59">
        <f t="shared" si="4"/>
        <v>2118.1450000000036</v>
      </c>
      <c r="Z31" s="59">
        <f t="shared" si="18"/>
        <v>2155.3050000000035</v>
      </c>
      <c r="AA31" s="59">
        <f t="shared" si="19"/>
        <v>2192.4650000000033</v>
      </c>
      <c r="AB31" s="59">
        <f t="shared" ref="AB31:AB65" si="26">AA31+O31</f>
        <v>2229.6250000000032</v>
      </c>
      <c r="AC31" s="591">
        <f t="shared" si="20"/>
        <v>4.9999999969259079E-3</v>
      </c>
      <c r="AD31" s="33"/>
      <c r="AE31" s="33"/>
      <c r="AF31" s="33"/>
      <c r="AG31" s="33"/>
      <c r="AH31" s="33"/>
      <c r="AI31" s="33"/>
      <c r="AJ31" s="33">
        <f t="shared" si="5"/>
        <v>37.160500000000006</v>
      </c>
      <c r="AK31" s="33">
        <f t="shared" si="6"/>
        <v>1858.025000000003</v>
      </c>
      <c r="AL31" s="33">
        <f t="shared" si="24"/>
        <v>37.160500000000006</v>
      </c>
      <c r="AM31" s="33">
        <f t="shared" si="21"/>
        <v>1895.185500000003</v>
      </c>
      <c r="AN31" s="33">
        <f t="shared" si="24"/>
        <v>37.160500000000006</v>
      </c>
      <c r="AO31" s="33">
        <f t="shared" si="22"/>
        <v>1932.346000000003</v>
      </c>
      <c r="AP31" s="33">
        <f t="shared" si="24"/>
        <v>37.160500000000006</v>
      </c>
      <c r="AQ31" s="33">
        <f t="shared" si="7"/>
        <v>1969.5065000000029</v>
      </c>
      <c r="AR31" s="33">
        <f t="shared" si="24"/>
        <v>37.160500000000006</v>
      </c>
      <c r="AS31" s="33">
        <f t="shared" si="8"/>
        <v>2006.6670000000029</v>
      </c>
      <c r="AT31" s="34">
        <f t="shared" si="9"/>
        <v>260.12349999999719</v>
      </c>
      <c r="AU31" s="331"/>
      <c r="AV31" s="331"/>
      <c r="AW31" s="331"/>
      <c r="AX31" s="331"/>
      <c r="AY31" s="435"/>
      <c r="AZ31" s="34"/>
      <c r="BA31" s="34"/>
      <c r="BB31" s="34"/>
      <c r="BC31" s="63">
        <v>42005</v>
      </c>
      <c r="BD31" s="45">
        <f t="shared" si="25"/>
        <v>-42004</v>
      </c>
      <c r="BE31" s="45">
        <f t="shared" si="23"/>
        <v>-1380.9534246575342</v>
      </c>
      <c r="BF31" s="45">
        <v>46</v>
      </c>
      <c r="BG31" s="65">
        <f t="shared" si="10"/>
        <v>1709.3830000000034</v>
      </c>
    </row>
    <row r="32" spans="1:60" ht="22.5" x14ac:dyDescent="0.2">
      <c r="A32" s="25">
        <v>4</v>
      </c>
      <c r="B32" s="26" t="s">
        <v>50</v>
      </c>
      <c r="C32" s="26" t="s">
        <v>51</v>
      </c>
      <c r="D32" s="27">
        <v>10000</v>
      </c>
      <c r="E32" s="28" t="s">
        <v>29</v>
      </c>
      <c r="F32" s="29">
        <v>40695</v>
      </c>
      <c r="G32" s="27">
        <v>10000</v>
      </c>
      <c r="H32" s="30">
        <v>0.2</v>
      </c>
      <c r="I32" s="31">
        <f t="shared" si="0"/>
        <v>2000</v>
      </c>
      <c r="J32" s="32">
        <f t="shared" si="11"/>
        <v>1.6666666666666701E-2</v>
      </c>
      <c r="K32" s="33">
        <f t="shared" si="12"/>
        <v>166.666666666667</v>
      </c>
      <c r="L32" s="33">
        <v>8000.0000000000155</v>
      </c>
      <c r="M32" s="33">
        <f t="shared" si="13"/>
        <v>166.66666666666666</v>
      </c>
      <c r="N32" s="33">
        <f t="shared" si="1"/>
        <v>8166.6666666666824</v>
      </c>
      <c r="O32" s="33">
        <v>166.67</v>
      </c>
      <c r="P32" s="33">
        <f t="shared" si="2"/>
        <v>8333.3333333333503</v>
      </c>
      <c r="Q32" s="33">
        <f t="shared" si="14"/>
        <v>8500.0033333333504</v>
      </c>
      <c r="R32" s="33">
        <f t="shared" si="3"/>
        <v>8666.6733333333505</v>
      </c>
      <c r="S32" s="33">
        <v>166.67</v>
      </c>
      <c r="T32" s="590">
        <f t="shared" si="15"/>
        <v>9000.0133333333506</v>
      </c>
      <c r="U32" s="31">
        <v>166.67</v>
      </c>
      <c r="V32" s="59">
        <f t="shared" si="16"/>
        <v>9166.6833333333507</v>
      </c>
      <c r="W32" s="31">
        <v>166.67</v>
      </c>
      <c r="X32" s="59">
        <f t="shared" si="17"/>
        <v>9333.3533333333507</v>
      </c>
      <c r="Y32" s="59">
        <f t="shared" si="4"/>
        <v>9500.0233333333508</v>
      </c>
      <c r="Z32" s="59">
        <f t="shared" si="18"/>
        <v>9666.6933333333509</v>
      </c>
      <c r="AA32" s="59">
        <f t="shared" si="19"/>
        <v>9833.363333333351</v>
      </c>
      <c r="AB32" s="59">
        <v>10000</v>
      </c>
      <c r="AC32" s="591">
        <f t="shared" si="20"/>
        <v>0</v>
      </c>
      <c r="AD32" s="33"/>
      <c r="AE32" s="33"/>
      <c r="AF32" s="33"/>
      <c r="AG32" s="33"/>
      <c r="AH32" s="33"/>
      <c r="AI32" s="33"/>
      <c r="AJ32" s="33">
        <f t="shared" si="5"/>
        <v>166.66666666666666</v>
      </c>
      <c r="AK32" s="33">
        <f t="shared" si="6"/>
        <v>8333.3333333333485</v>
      </c>
      <c r="AL32" s="33">
        <f t="shared" si="24"/>
        <v>166.66666666666666</v>
      </c>
      <c r="AM32" s="33">
        <f t="shared" si="21"/>
        <v>8500.0000000000146</v>
      </c>
      <c r="AN32" s="33">
        <f t="shared" si="24"/>
        <v>166.66666666666666</v>
      </c>
      <c r="AO32" s="33">
        <f t="shared" si="22"/>
        <v>8666.6666666666806</v>
      </c>
      <c r="AP32" s="33">
        <f t="shared" si="24"/>
        <v>166.66666666666666</v>
      </c>
      <c r="AQ32" s="33">
        <f t="shared" si="7"/>
        <v>8833.3333333333467</v>
      </c>
      <c r="AR32" s="33">
        <f t="shared" si="24"/>
        <v>166.66666666666666</v>
      </c>
      <c r="AS32" s="33">
        <f t="shared" si="8"/>
        <v>9000.0000000000127</v>
      </c>
      <c r="AT32" s="34">
        <f t="shared" si="9"/>
        <v>1166.6666666666533</v>
      </c>
      <c r="AU32" s="331"/>
      <c r="AV32" s="331"/>
      <c r="AW32" s="331"/>
      <c r="AX32" s="331"/>
      <c r="AY32" s="435"/>
      <c r="AZ32" s="34"/>
      <c r="BA32" s="34"/>
      <c r="BB32" s="34"/>
      <c r="BC32" s="63">
        <v>42005</v>
      </c>
      <c r="BD32" s="45">
        <f t="shared" si="25"/>
        <v>-42004</v>
      </c>
      <c r="BE32" s="45">
        <f t="shared" si="23"/>
        <v>-1380.9534246575342</v>
      </c>
      <c r="BF32" s="45">
        <v>46</v>
      </c>
      <c r="BG32" s="65">
        <f t="shared" si="10"/>
        <v>7666.6666666666815</v>
      </c>
    </row>
    <row r="33" spans="1:59" ht="45" x14ac:dyDescent="0.2">
      <c r="A33" s="25">
        <v>4</v>
      </c>
      <c r="B33" s="26" t="s">
        <v>52</v>
      </c>
      <c r="C33" s="26" t="s">
        <v>47</v>
      </c>
      <c r="D33" s="27">
        <v>15965.4</v>
      </c>
      <c r="E33" s="28" t="s">
        <v>53</v>
      </c>
      <c r="F33" s="29">
        <v>40695</v>
      </c>
      <c r="G33" s="27">
        <v>15965.4</v>
      </c>
      <c r="H33" s="30">
        <v>0.2</v>
      </c>
      <c r="I33" s="31">
        <f t="shared" si="0"/>
        <v>3193.08</v>
      </c>
      <c r="J33" s="32">
        <f t="shared" si="11"/>
        <v>1.6666666666666701E-2</v>
      </c>
      <c r="K33" s="33">
        <f t="shared" si="12"/>
        <v>266.09000000000054</v>
      </c>
      <c r="L33" s="33">
        <v>12772.320000000023</v>
      </c>
      <c r="M33" s="33">
        <f t="shared" si="13"/>
        <v>266.08999999999997</v>
      </c>
      <c r="N33" s="33">
        <f t="shared" si="1"/>
        <v>13038.410000000024</v>
      </c>
      <c r="O33" s="33">
        <v>266.08999999999997</v>
      </c>
      <c r="P33" s="33">
        <f t="shared" si="2"/>
        <v>13304.500000000024</v>
      </c>
      <c r="Q33" s="33">
        <f t="shared" si="14"/>
        <v>13570.590000000024</v>
      </c>
      <c r="R33" s="33">
        <f t="shared" si="3"/>
        <v>13836.680000000024</v>
      </c>
      <c r="S33" s="33">
        <v>266.08999999999997</v>
      </c>
      <c r="T33" s="590">
        <f t="shared" si="15"/>
        <v>14368.860000000024</v>
      </c>
      <c r="U33" s="31">
        <v>266.08999999999997</v>
      </c>
      <c r="V33" s="59">
        <f t="shared" si="16"/>
        <v>14634.950000000024</v>
      </c>
      <c r="W33" s="31">
        <v>266.08999999999997</v>
      </c>
      <c r="X33" s="59">
        <f t="shared" si="17"/>
        <v>14901.040000000025</v>
      </c>
      <c r="Y33" s="59">
        <f t="shared" si="4"/>
        <v>15167.130000000025</v>
      </c>
      <c r="Z33" s="59">
        <f t="shared" si="18"/>
        <v>15433.220000000025</v>
      </c>
      <c r="AA33" s="59">
        <f t="shared" si="19"/>
        <v>15699.310000000025</v>
      </c>
      <c r="AB33" s="59">
        <f t="shared" si="26"/>
        <v>15965.400000000025</v>
      </c>
      <c r="AC33" s="591">
        <f t="shared" si="20"/>
        <v>-2.5465851649641991E-11</v>
      </c>
      <c r="AD33" s="33"/>
      <c r="AE33" s="33"/>
      <c r="AF33" s="33"/>
      <c r="AG33" s="33"/>
      <c r="AH33" s="33"/>
      <c r="AI33" s="33"/>
      <c r="AJ33" s="33">
        <f t="shared" si="5"/>
        <v>266.08999999999997</v>
      </c>
      <c r="AK33" s="33">
        <f t="shared" si="6"/>
        <v>13304.500000000024</v>
      </c>
      <c r="AL33" s="33">
        <f t="shared" si="24"/>
        <v>266.08999999999997</v>
      </c>
      <c r="AM33" s="33">
        <f t="shared" si="21"/>
        <v>13570.590000000024</v>
      </c>
      <c r="AN33" s="33">
        <f t="shared" si="24"/>
        <v>266.08999999999997</v>
      </c>
      <c r="AO33" s="33">
        <f t="shared" si="22"/>
        <v>13836.680000000024</v>
      </c>
      <c r="AP33" s="33">
        <f t="shared" si="24"/>
        <v>266.08999999999997</v>
      </c>
      <c r="AQ33" s="33">
        <f t="shared" si="7"/>
        <v>14102.770000000024</v>
      </c>
      <c r="AR33" s="33">
        <f t="shared" si="24"/>
        <v>266.08999999999997</v>
      </c>
      <c r="AS33" s="33">
        <f t="shared" si="8"/>
        <v>14368.860000000024</v>
      </c>
      <c r="AT33" s="34">
        <f t="shared" si="9"/>
        <v>1862.6299999999756</v>
      </c>
      <c r="AU33" s="331"/>
      <c r="AV33" s="331"/>
      <c r="AW33" s="331"/>
      <c r="AX33" s="331"/>
      <c r="AY33" s="435"/>
      <c r="AZ33" s="34"/>
      <c r="BA33" s="34"/>
      <c r="BB33" s="34"/>
      <c r="BC33" s="63">
        <v>42005</v>
      </c>
      <c r="BD33" s="45">
        <f t="shared" si="25"/>
        <v>-42004</v>
      </c>
      <c r="BE33" s="45">
        <f t="shared" si="23"/>
        <v>-1380.9534246575342</v>
      </c>
      <c r="BF33" s="45">
        <v>46</v>
      </c>
      <c r="BG33" s="65">
        <f t="shared" si="10"/>
        <v>12240.140000000025</v>
      </c>
    </row>
    <row r="34" spans="1:59" ht="22.5" x14ac:dyDescent="0.2">
      <c r="A34" s="25">
        <v>4</v>
      </c>
      <c r="B34" s="26" t="s">
        <v>597</v>
      </c>
      <c r="C34" s="26" t="s">
        <v>38</v>
      </c>
      <c r="D34" s="27">
        <v>8831.08</v>
      </c>
      <c r="E34" s="28" t="s">
        <v>29</v>
      </c>
      <c r="F34" s="29">
        <v>40765</v>
      </c>
      <c r="G34" s="27">
        <v>8831.08</v>
      </c>
      <c r="H34" s="30">
        <v>0.2</v>
      </c>
      <c r="I34" s="31">
        <f t="shared" si="0"/>
        <v>1766.2160000000001</v>
      </c>
      <c r="J34" s="32">
        <f t="shared" si="11"/>
        <v>1.6666666666666701E-2</v>
      </c>
      <c r="K34" s="33">
        <f t="shared" si="12"/>
        <v>147.18466666666697</v>
      </c>
      <c r="L34" s="33">
        <v>7064.864000000015</v>
      </c>
      <c r="M34" s="33">
        <f t="shared" si="13"/>
        <v>147.18466666666669</v>
      </c>
      <c r="N34" s="33">
        <f t="shared" si="1"/>
        <v>7212.048666666682</v>
      </c>
      <c r="O34" s="33">
        <v>147.18</v>
      </c>
      <c r="P34" s="33">
        <f t="shared" si="2"/>
        <v>7359.233333333349</v>
      </c>
      <c r="Q34" s="33">
        <f t="shared" si="14"/>
        <v>7506.4133333333493</v>
      </c>
      <c r="R34" s="33">
        <f t="shared" si="3"/>
        <v>7653.5933333333496</v>
      </c>
      <c r="S34" s="33">
        <v>147.18</v>
      </c>
      <c r="T34" s="590">
        <f t="shared" si="15"/>
        <v>7947.9533333333502</v>
      </c>
      <c r="U34" s="31">
        <v>147.18</v>
      </c>
      <c r="V34" s="59">
        <f t="shared" si="16"/>
        <v>8095.1333333333505</v>
      </c>
      <c r="W34" s="31">
        <v>147.18</v>
      </c>
      <c r="X34" s="59">
        <f t="shared" si="17"/>
        <v>8242.3133333333499</v>
      </c>
      <c r="Y34" s="59">
        <f t="shared" si="4"/>
        <v>8389.4933333333502</v>
      </c>
      <c r="Z34" s="59">
        <f t="shared" si="18"/>
        <v>8536.6733333333505</v>
      </c>
      <c r="AA34" s="59">
        <f t="shared" si="19"/>
        <v>8683.8533333333507</v>
      </c>
      <c r="AB34" s="59">
        <v>8831.08</v>
      </c>
      <c r="AC34" s="591">
        <f t="shared" si="20"/>
        <v>0</v>
      </c>
      <c r="AD34" s="33"/>
      <c r="AE34" s="33"/>
      <c r="AF34" s="33"/>
      <c r="AG34" s="33"/>
      <c r="AH34" s="33"/>
      <c r="AI34" s="33"/>
      <c r="AJ34" s="33">
        <f t="shared" si="5"/>
        <v>147.18466666666669</v>
      </c>
      <c r="AK34" s="33">
        <f t="shared" si="6"/>
        <v>7359.233333333349</v>
      </c>
      <c r="AL34" s="33">
        <f t="shared" si="24"/>
        <v>147.18466666666669</v>
      </c>
      <c r="AM34" s="33">
        <f t="shared" si="21"/>
        <v>7506.418000000016</v>
      </c>
      <c r="AN34" s="33">
        <f t="shared" si="24"/>
        <v>147.18466666666669</v>
      </c>
      <c r="AO34" s="33">
        <f t="shared" si="22"/>
        <v>7653.602666666683</v>
      </c>
      <c r="AP34" s="33">
        <f t="shared" si="24"/>
        <v>147.18466666666669</v>
      </c>
      <c r="AQ34" s="33">
        <f t="shared" si="7"/>
        <v>7800.78733333335</v>
      </c>
      <c r="AR34" s="33">
        <f t="shared" si="24"/>
        <v>147.18466666666669</v>
      </c>
      <c r="AS34" s="33">
        <f t="shared" si="8"/>
        <v>7947.972000000017</v>
      </c>
      <c r="AT34" s="34">
        <f t="shared" si="9"/>
        <v>1030.2926666666499</v>
      </c>
      <c r="AU34" s="331"/>
      <c r="AV34" s="331"/>
      <c r="AW34" s="331"/>
      <c r="AX34" s="331"/>
      <c r="AY34" s="435"/>
      <c r="AZ34" s="34"/>
      <c r="BA34" s="34"/>
      <c r="BB34" s="34"/>
      <c r="BC34" s="63">
        <v>42005</v>
      </c>
      <c r="BD34" s="45">
        <f t="shared" si="25"/>
        <v>-42004</v>
      </c>
      <c r="BE34" s="45">
        <f t="shared" si="23"/>
        <v>-1380.9534246575342</v>
      </c>
      <c r="BF34" s="45">
        <v>46</v>
      </c>
      <c r="BG34" s="65">
        <f t="shared" si="10"/>
        <v>6770.494666666681</v>
      </c>
    </row>
    <row r="35" spans="1:59" ht="22.5" x14ac:dyDescent="0.2">
      <c r="A35" s="25">
        <v>4</v>
      </c>
      <c r="B35" s="26" t="s">
        <v>54</v>
      </c>
      <c r="C35" s="26" t="s">
        <v>34</v>
      </c>
      <c r="D35" s="27">
        <v>8422.76</v>
      </c>
      <c r="E35" s="37" t="s">
        <v>29</v>
      </c>
      <c r="F35" s="29">
        <v>40765</v>
      </c>
      <c r="G35" s="27">
        <v>8422.76</v>
      </c>
      <c r="H35" s="30">
        <v>0.2</v>
      </c>
      <c r="I35" s="31">
        <f t="shared" si="0"/>
        <v>1684.5520000000001</v>
      </c>
      <c r="J35" s="32">
        <f t="shared" si="11"/>
        <v>1.6666666666666701E-2</v>
      </c>
      <c r="K35" s="33">
        <f t="shared" si="12"/>
        <v>140.37933333333362</v>
      </c>
      <c r="L35" s="33">
        <v>6738.2080000000124</v>
      </c>
      <c r="M35" s="33">
        <f t="shared" si="13"/>
        <v>140.37933333333334</v>
      </c>
      <c r="N35" s="33">
        <f t="shared" si="1"/>
        <v>6878.5873333333457</v>
      </c>
      <c r="O35" s="33">
        <v>140.38</v>
      </c>
      <c r="P35" s="33">
        <f t="shared" si="2"/>
        <v>7018.966666666679</v>
      </c>
      <c r="Q35" s="33">
        <f t="shared" si="14"/>
        <v>7159.3466666666791</v>
      </c>
      <c r="R35" s="33">
        <f t="shared" si="3"/>
        <v>7299.7266666666792</v>
      </c>
      <c r="S35" s="33">
        <v>140.38</v>
      </c>
      <c r="T35" s="590">
        <f t="shared" si="15"/>
        <v>7580.4866666666794</v>
      </c>
      <c r="U35" s="31">
        <v>140.38</v>
      </c>
      <c r="V35" s="59">
        <f t="shared" si="16"/>
        <v>7720.8666666666795</v>
      </c>
      <c r="W35" s="31">
        <v>140.38</v>
      </c>
      <c r="X35" s="59">
        <f t="shared" si="17"/>
        <v>7861.2466666666796</v>
      </c>
      <c r="Y35" s="59">
        <f t="shared" si="4"/>
        <v>8001.6266666666797</v>
      </c>
      <c r="Z35" s="59">
        <f t="shared" si="18"/>
        <v>8142.0066666666798</v>
      </c>
      <c r="AA35" s="59">
        <f t="shared" si="19"/>
        <v>8282.38666666668</v>
      </c>
      <c r="AB35" s="59">
        <v>8422.76</v>
      </c>
      <c r="AC35" s="591">
        <f t="shared" si="20"/>
        <v>0</v>
      </c>
      <c r="AD35" s="33"/>
      <c r="AE35" s="33"/>
      <c r="AF35" s="33"/>
      <c r="AG35" s="33"/>
      <c r="AH35" s="33"/>
      <c r="AI35" s="33"/>
      <c r="AJ35" s="33">
        <f t="shared" si="5"/>
        <v>140.37933333333334</v>
      </c>
      <c r="AK35" s="33">
        <f t="shared" si="6"/>
        <v>7018.966666666679</v>
      </c>
      <c r="AL35" s="33">
        <f t="shared" si="24"/>
        <v>140.37933333333334</v>
      </c>
      <c r="AM35" s="33">
        <f t="shared" si="21"/>
        <v>7159.3460000000123</v>
      </c>
      <c r="AN35" s="33">
        <f t="shared" si="24"/>
        <v>140.37933333333334</v>
      </c>
      <c r="AO35" s="33">
        <f t="shared" si="22"/>
        <v>7299.7253333333456</v>
      </c>
      <c r="AP35" s="33">
        <f t="shared" si="24"/>
        <v>140.37933333333334</v>
      </c>
      <c r="AQ35" s="33">
        <f t="shared" si="7"/>
        <v>7440.1046666666789</v>
      </c>
      <c r="AR35" s="33">
        <f t="shared" si="24"/>
        <v>140.37933333333334</v>
      </c>
      <c r="AS35" s="33">
        <f t="shared" si="8"/>
        <v>7580.4840000000122</v>
      </c>
      <c r="AT35" s="34">
        <f t="shared" si="9"/>
        <v>982.65533333332132</v>
      </c>
      <c r="AU35" s="331"/>
      <c r="AV35" s="331"/>
      <c r="AW35" s="331"/>
      <c r="AX35" s="331"/>
      <c r="AY35" s="435"/>
      <c r="AZ35" s="34"/>
      <c r="BA35" s="34"/>
      <c r="BB35" s="34"/>
      <c r="BC35" s="63">
        <v>42005</v>
      </c>
      <c r="BD35" s="45">
        <f t="shared" si="25"/>
        <v>-42004</v>
      </c>
      <c r="BE35" s="45">
        <f t="shared" si="23"/>
        <v>-1380.9534246575342</v>
      </c>
      <c r="BF35" s="45">
        <v>46</v>
      </c>
      <c r="BG35" s="65">
        <f t="shared" si="10"/>
        <v>6457.4493333333467</v>
      </c>
    </row>
    <row r="36" spans="1:59" ht="22.5" x14ac:dyDescent="0.2">
      <c r="A36" s="25">
        <v>4</v>
      </c>
      <c r="B36" s="26" t="s">
        <v>55</v>
      </c>
      <c r="C36" s="26" t="s">
        <v>34</v>
      </c>
      <c r="D36" s="27">
        <v>8422.76</v>
      </c>
      <c r="E36" s="37" t="s">
        <v>29</v>
      </c>
      <c r="F36" s="29">
        <v>40765</v>
      </c>
      <c r="G36" s="27">
        <v>8422.76</v>
      </c>
      <c r="H36" s="30">
        <v>0.2</v>
      </c>
      <c r="I36" s="31">
        <f t="shared" si="0"/>
        <v>1684.5520000000001</v>
      </c>
      <c r="J36" s="32">
        <f t="shared" si="11"/>
        <v>1.6666666666666701E-2</v>
      </c>
      <c r="K36" s="33">
        <f t="shared" si="12"/>
        <v>140.37933333333362</v>
      </c>
      <c r="L36" s="33">
        <v>6738.2080000000124</v>
      </c>
      <c r="M36" s="33">
        <f t="shared" si="13"/>
        <v>140.37933333333334</v>
      </c>
      <c r="N36" s="33">
        <f t="shared" si="1"/>
        <v>6878.5873333333457</v>
      </c>
      <c r="O36" s="33">
        <v>140.38</v>
      </c>
      <c r="P36" s="33">
        <f t="shared" si="2"/>
        <v>7018.966666666679</v>
      </c>
      <c r="Q36" s="33">
        <f t="shared" si="14"/>
        <v>7159.3466666666791</v>
      </c>
      <c r="R36" s="33">
        <f t="shared" si="3"/>
        <v>7299.7266666666792</v>
      </c>
      <c r="S36" s="33">
        <v>140.38</v>
      </c>
      <c r="T36" s="590">
        <f t="shared" si="15"/>
        <v>7580.4866666666794</v>
      </c>
      <c r="U36" s="31">
        <v>140.38</v>
      </c>
      <c r="V36" s="59">
        <f t="shared" si="16"/>
        <v>7720.8666666666795</v>
      </c>
      <c r="W36" s="31">
        <v>140.38</v>
      </c>
      <c r="X36" s="59">
        <f t="shared" si="17"/>
        <v>7861.2466666666796</v>
      </c>
      <c r="Y36" s="59">
        <f t="shared" si="4"/>
        <v>8001.6266666666797</v>
      </c>
      <c r="Z36" s="59">
        <f t="shared" si="18"/>
        <v>8142.0066666666798</v>
      </c>
      <c r="AA36" s="59">
        <f t="shared" si="19"/>
        <v>8282.38666666668</v>
      </c>
      <c r="AB36" s="59">
        <v>8422.76</v>
      </c>
      <c r="AC36" s="591">
        <f t="shared" si="20"/>
        <v>0</v>
      </c>
      <c r="AD36" s="33"/>
      <c r="AE36" s="33"/>
      <c r="AF36" s="33"/>
      <c r="AG36" s="33"/>
      <c r="AH36" s="33"/>
      <c r="AI36" s="33"/>
      <c r="AJ36" s="33">
        <f t="shared" si="5"/>
        <v>140.37933333333334</v>
      </c>
      <c r="AK36" s="33">
        <f t="shared" si="6"/>
        <v>7018.966666666679</v>
      </c>
      <c r="AL36" s="33">
        <f t="shared" si="24"/>
        <v>140.37933333333334</v>
      </c>
      <c r="AM36" s="33">
        <f t="shared" si="21"/>
        <v>7159.3460000000123</v>
      </c>
      <c r="AN36" s="33">
        <f t="shared" si="24"/>
        <v>140.37933333333334</v>
      </c>
      <c r="AO36" s="33">
        <f t="shared" si="22"/>
        <v>7299.7253333333456</v>
      </c>
      <c r="AP36" s="33">
        <f t="shared" si="24"/>
        <v>140.37933333333334</v>
      </c>
      <c r="AQ36" s="33">
        <f t="shared" si="7"/>
        <v>7440.1046666666789</v>
      </c>
      <c r="AR36" s="33">
        <f t="shared" si="24"/>
        <v>140.37933333333334</v>
      </c>
      <c r="AS36" s="33">
        <f t="shared" si="8"/>
        <v>7580.4840000000122</v>
      </c>
      <c r="AT36" s="34">
        <f t="shared" si="9"/>
        <v>982.65533333332132</v>
      </c>
      <c r="AU36" s="331"/>
      <c r="AV36" s="331"/>
      <c r="AW36" s="331"/>
      <c r="AX36" s="331"/>
      <c r="AY36" s="435"/>
      <c r="AZ36" s="34"/>
      <c r="BA36" s="34"/>
      <c r="BB36" s="34"/>
      <c r="BC36" s="63">
        <v>42005</v>
      </c>
      <c r="BD36" s="45">
        <f t="shared" si="25"/>
        <v>-42004</v>
      </c>
      <c r="BE36" s="45">
        <f t="shared" si="23"/>
        <v>-1380.9534246575342</v>
      </c>
      <c r="BF36" s="45">
        <v>46</v>
      </c>
      <c r="BG36" s="65">
        <f t="shared" si="10"/>
        <v>6457.4493333333467</v>
      </c>
    </row>
    <row r="37" spans="1:59" ht="22.5" x14ac:dyDescent="0.2">
      <c r="A37" s="25">
        <v>4</v>
      </c>
      <c r="B37" s="26" t="s">
        <v>56</v>
      </c>
      <c r="C37" s="26" t="s">
        <v>34</v>
      </c>
      <c r="D37" s="27">
        <v>8422.76</v>
      </c>
      <c r="E37" s="37" t="s">
        <v>57</v>
      </c>
      <c r="F37" s="29">
        <v>40765</v>
      </c>
      <c r="G37" s="27">
        <v>8422.76</v>
      </c>
      <c r="H37" s="30">
        <v>0.2</v>
      </c>
      <c r="I37" s="31">
        <f t="shared" si="0"/>
        <v>1684.5520000000001</v>
      </c>
      <c r="J37" s="32">
        <f t="shared" si="11"/>
        <v>1.6666666666666701E-2</v>
      </c>
      <c r="K37" s="33">
        <f t="shared" si="12"/>
        <v>140.37933333333362</v>
      </c>
      <c r="L37" s="33">
        <v>6738.2080000000124</v>
      </c>
      <c r="M37" s="33">
        <f t="shared" si="13"/>
        <v>140.37933333333334</v>
      </c>
      <c r="N37" s="33">
        <f t="shared" si="1"/>
        <v>6878.5873333333457</v>
      </c>
      <c r="O37" s="33">
        <v>140.38</v>
      </c>
      <c r="P37" s="33">
        <f t="shared" si="2"/>
        <v>7018.966666666679</v>
      </c>
      <c r="Q37" s="33">
        <f t="shared" si="14"/>
        <v>7159.3466666666791</v>
      </c>
      <c r="R37" s="33">
        <f t="shared" si="3"/>
        <v>7299.7266666666792</v>
      </c>
      <c r="S37" s="33">
        <v>140.38</v>
      </c>
      <c r="T37" s="590">
        <f t="shared" si="15"/>
        <v>7580.4866666666794</v>
      </c>
      <c r="U37" s="31">
        <v>140.38</v>
      </c>
      <c r="V37" s="59">
        <f t="shared" si="16"/>
        <v>7720.8666666666795</v>
      </c>
      <c r="W37" s="31">
        <v>140.38</v>
      </c>
      <c r="X37" s="59">
        <f t="shared" si="17"/>
        <v>7861.2466666666796</v>
      </c>
      <c r="Y37" s="59">
        <f t="shared" si="4"/>
        <v>8001.6266666666797</v>
      </c>
      <c r="Z37" s="59">
        <f t="shared" si="18"/>
        <v>8142.0066666666798</v>
      </c>
      <c r="AA37" s="59">
        <f t="shared" si="19"/>
        <v>8282.38666666668</v>
      </c>
      <c r="AB37" s="59">
        <v>8422.76</v>
      </c>
      <c r="AC37" s="591">
        <f t="shared" si="20"/>
        <v>0</v>
      </c>
      <c r="AD37" s="33"/>
      <c r="AE37" s="33"/>
      <c r="AF37" s="33"/>
      <c r="AG37" s="33"/>
      <c r="AH37" s="33"/>
      <c r="AI37" s="33"/>
      <c r="AJ37" s="33">
        <f t="shared" si="5"/>
        <v>140.37933333333334</v>
      </c>
      <c r="AK37" s="33">
        <f t="shared" si="6"/>
        <v>7018.966666666679</v>
      </c>
      <c r="AL37" s="33">
        <f t="shared" si="24"/>
        <v>140.37933333333334</v>
      </c>
      <c r="AM37" s="33">
        <f t="shared" si="21"/>
        <v>7159.3460000000123</v>
      </c>
      <c r="AN37" s="33">
        <f t="shared" si="24"/>
        <v>140.37933333333334</v>
      </c>
      <c r="AO37" s="33">
        <f t="shared" si="22"/>
        <v>7299.7253333333456</v>
      </c>
      <c r="AP37" s="33">
        <f t="shared" si="24"/>
        <v>140.37933333333334</v>
      </c>
      <c r="AQ37" s="33">
        <f t="shared" si="7"/>
        <v>7440.1046666666789</v>
      </c>
      <c r="AR37" s="33">
        <f t="shared" si="24"/>
        <v>140.37933333333334</v>
      </c>
      <c r="AS37" s="33">
        <f t="shared" si="8"/>
        <v>7580.4840000000122</v>
      </c>
      <c r="AT37" s="34">
        <f t="shared" si="9"/>
        <v>982.65533333332132</v>
      </c>
      <c r="AU37" s="331"/>
      <c r="AV37" s="331"/>
      <c r="AW37" s="331"/>
      <c r="AX37" s="331"/>
      <c r="AY37" s="435"/>
      <c r="AZ37" s="34"/>
      <c r="BA37" s="34"/>
      <c r="BB37" s="34"/>
      <c r="BC37" s="63">
        <v>42005</v>
      </c>
      <c r="BD37" s="45">
        <f t="shared" si="25"/>
        <v>-42004</v>
      </c>
      <c r="BE37" s="45">
        <f t="shared" si="23"/>
        <v>-1380.9534246575342</v>
      </c>
      <c r="BF37" s="45">
        <v>46</v>
      </c>
      <c r="BG37" s="65">
        <f t="shared" si="10"/>
        <v>6457.4493333333467</v>
      </c>
    </row>
    <row r="38" spans="1:59" ht="22.5" x14ac:dyDescent="0.2">
      <c r="A38" s="25">
        <v>4</v>
      </c>
      <c r="B38" s="26" t="s">
        <v>58</v>
      </c>
      <c r="C38" s="26" t="s">
        <v>34</v>
      </c>
      <c r="D38" s="27">
        <v>8422.76</v>
      </c>
      <c r="E38" s="37" t="s">
        <v>29</v>
      </c>
      <c r="F38" s="29">
        <v>40765</v>
      </c>
      <c r="G38" s="27">
        <v>8422.76</v>
      </c>
      <c r="H38" s="30">
        <v>0.2</v>
      </c>
      <c r="I38" s="31">
        <f t="shared" si="0"/>
        <v>1684.5520000000001</v>
      </c>
      <c r="J38" s="32">
        <f t="shared" si="11"/>
        <v>1.6666666666666701E-2</v>
      </c>
      <c r="K38" s="33">
        <f t="shared" si="12"/>
        <v>140.37933333333362</v>
      </c>
      <c r="L38" s="33">
        <v>6738.2080000000124</v>
      </c>
      <c r="M38" s="33">
        <f t="shared" si="13"/>
        <v>140.37933333333334</v>
      </c>
      <c r="N38" s="33">
        <f t="shared" si="1"/>
        <v>6878.5873333333457</v>
      </c>
      <c r="O38" s="33">
        <v>140.38</v>
      </c>
      <c r="P38" s="33">
        <f t="shared" si="2"/>
        <v>7018.966666666679</v>
      </c>
      <c r="Q38" s="33">
        <f t="shared" si="14"/>
        <v>7159.3466666666791</v>
      </c>
      <c r="R38" s="33">
        <f t="shared" si="3"/>
        <v>7299.7266666666792</v>
      </c>
      <c r="S38" s="33">
        <v>140.38</v>
      </c>
      <c r="T38" s="590">
        <f t="shared" si="15"/>
        <v>7580.4866666666794</v>
      </c>
      <c r="U38" s="31">
        <v>140.38</v>
      </c>
      <c r="V38" s="59">
        <f t="shared" si="16"/>
        <v>7720.8666666666795</v>
      </c>
      <c r="W38" s="31">
        <v>140.38</v>
      </c>
      <c r="X38" s="59">
        <f t="shared" si="17"/>
        <v>7861.2466666666796</v>
      </c>
      <c r="Y38" s="59">
        <f t="shared" si="4"/>
        <v>8001.6266666666797</v>
      </c>
      <c r="Z38" s="59">
        <f t="shared" si="18"/>
        <v>8142.0066666666798</v>
      </c>
      <c r="AA38" s="59">
        <f t="shared" si="19"/>
        <v>8282.38666666668</v>
      </c>
      <c r="AB38" s="59">
        <v>8422.76</v>
      </c>
      <c r="AC38" s="591">
        <f t="shared" si="20"/>
        <v>0</v>
      </c>
      <c r="AD38" s="33"/>
      <c r="AE38" s="33"/>
      <c r="AF38" s="33"/>
      <c r="AG38" s="33"/>
      <c r="AH38" s="33"/>
      <c r="AI38" s="33"/>
      <c r="AJ38" s="33">
        <f t="shared" si="5"/>
        <v>140.37933333333334</v>
      </c>
      <c r="AK38" s="33">
        <f t="shared" si="6"/>
        <v>7018.966666666679</v>
      </c>
      <c r="AL38" s="33">
        <f t="shared" si="24"/>
        <v>140.37933333333334</v>
      </c>
      <c r="AM38" s="33">
        <f t="shared" si="21"/>
        <v>7159.3460000000123</v>
      </c>
      <c r="AN38" s="33">
        <f t="shared" si="24"/>
        <v>140.37933333333334</v>
      </c>
      <c r="AO38" s="33">
        <f t="shared" si="22"/>
        <v>7299.7253333333456</v>
      </c>
      <c r="AP38" s="33">
        <f t="shared" si="24"/>
        <v>140.37933333333334</v>
      </c>
      <c r="AQ38" s="33">
        <f t="shared" si="7"/>
        <v>7440.1046666666789</v>
      </c>
      <c r="AR38" s="33">
        <f t="shared" si="24"/>
        <v>140.37933333333334</v>
      </c>
      <c r="AS38" s="33">
        <f t="shared" si="8"/>
        <v>7580.4840000000122</v>
      </c>
      <c r="AT38" s="34">
        <f t="shared" si="9"/>
        <v>982.65533333332132</v>
      </c>
      <c r="AU38" s="331"/>
      <c r="AV38" s="331"/>
      <c r="AW38" s="331"/>
      <c r="AX38" s="331"/>
      <c r="AY38" s="435"/>
      <c r="AZ38" s="34"/>
      <c r="BA38" s="34"/>
      <c r="BB38" s="34"/>
      <c r="BC38" s="63">
        <v>42005</v>
      </c>
      <c r="BD38" s="45">
        <f t="shared" si="25"/>
        <v>-42004</v>
      </c>
      <c r="BE38" s="45">
        <f t="shared" si="23"/>
        <v>-1380.9534246575342</v>
      </c>
      <c r="BF38" s="45">
        <v>46</v>
      </c>
      <c r="BG38" s="65">
        <f t="shared" si="10"/>
        <v>6457.4493333333467</v>
      </c>
    </row>
    <row r="39" spans="1:59" ht="22.5" x14ac:dyDescent="0.2">
      <c r="A39" s="25">
        <v>4</v>
      </c>
      <c r="B39" s="26" t="s">
        <v>59</v>
      </c>
      <c r="C39" s="26" t="s">
        <v>34</v>
      </c>
      <c r="D39" s="27">
        <v>8422.76</v>
      </c>
      <c r="E39" s="37" t="s">
        <v>29</v>
      </c>
      <c r="F39" s="29">
        <v>40765</v>
      </c>
      <c r="G39" s="27">
        <v>8422.76</v>
      </c>
      <c r="H39" s="30">
        <v>0.2</v>
      </c>
      <c r="I39" s="31">
        <f t="shared" si="0"/>
        <v>1684.5520000000001</v>
      </c>
      <c r="J39" s="32">
        <f t="shared" si="11"/>
        <v>1.6666666666666701E-2</v>
      </c>
      <c r="K39" s="33">
        <f t="shared" si="12"/>
        <v>140.37933333333362</v>
      </c>
      <c r="L39" s="33">
        <v>6738.2080000000124</v>
      </c>
      <c r="M39" s="33">
        <f t="shared" si="13"/>
        <v>140.37933333333334</v>
      </c>
      <c r="N39" s="33">
        <f t="shared" si="1"/>
        <v>6878.5873333333457</v>
      </c>
      <c r="O39" s="33">
        <v>140.38</v>
      </c>
      <c r="P39" s="33">
        <f t="shared" si="2"/>
        <v>7018.966666666679</v>
      </c>
      <c r="Q39" s="33">
        <f t="shared" si="14"/>
        <v>7159.3466666666791</v>
      </c>
      <c r="R39" s="33">
        <f t="shared" si="3"/>
        <v>7299.7266666666792</v>
      </c>
      <c r="S39" s="33">
        <v>140.38</v>
      </c>
      <c r="T39" s="590">
        <f t="shared" si="15"/>
        <v>7580.4866666666794</v>
      </c>
      <c r="U39" s="31">
        <v>140.38</v>
      </c>
      <c r="V39" s="59">
        <f t="shared" si="16"/>
        <v>7720.8666666666795</v>
      </c>
      <c r="W39" s="31">
        <v>140.38</v>
      </c>
      <c r="X39" s="59">
        <f t="shared" si="17"/>
        <v>7861.2466666666796</v>
      </c>
      <c r="Y39" s="59">
        <f t="shared" si="4"/>
        <v>8001.6266666666797</v>
      </c>
      <c r="Z39" s="59">
        <f t="shared" si="18"/>
        <v>8142.0066666666798</v>
      </c>
      <c r="AA39" s="59">
        <f t="shared" si="19"/>
        <v>8282.38666666668</v>
      </c>
      <c r="AB39" s="59">
        <v>8422.76</v>
      </c>
      <c r="AC39" s="591">
        <f t="shared" si="20"/>
        <v>0</v>
      </c>
      <c r="AD39" s="33"/>
      <c r="AE39" s="33"/>
      <c r="AF39" s="33"/>
      <c r="AG39" s="33"/>
      <c r="AH39" s="33"/>
      <c r="AI39" s="33"/>
      <c r="AJ39" s="33">
        <f t="shared" si="5"/>
        <v>140.37933333333334</v>
      </c>
      <c r="AK39" s="33">
        <f t="shared" si="6"/>
        <v>7018.966666666679</v>
      </c>
      <c r="AL39" s="33">
        <f t="shared" si="24"/>
        <v>140.37933333333334</v>
      </c>
      <c r="AM39" s="33">
        <f t="shared" si="21"/>
        <v>7159.3460000000123</v>
      </c>
      <c r="AN39" s="33">
        <f t="shared" si="24"/>
        <v>140.37933333333334</v>
      </c>
      <c r="AO39" s="33">
        <f t="shared" si="22"/>
        <v>7299.7253333333456</v>
      </c>
      <c r="AP39" s="33">
        <f t="shared" si="24"/>
        <v>140.37933333333334</v>
      </c>
      <c r="AQ39" s="33">
        <f t="shared" si="7"/>
        <v>7440.1046666666789</v>
      </c>
      <c r="AR39" s="33">
        <f t="shared" si="24"/>
        <v>140.37933333333334</v>
      </c>
      <c r="AS39" s="33">
        <f t="shared" si="8"/>
        <v>7580.4840000000122</v>
      </c>
      <c r="AT39" s="34">
        <f t="shared" si="9"/>
        <v>982.65533333332132</v>
      </c>
      <c r="AU39" s="331"/>
      <c r="AV39" s="331"/>
      <c r="AW39" s="331"/>
      <c r="AX39" s="331"/>
      <c r="AY39" s="435"/>
      <c r="AZ39" s="34"/>
      <c r="BA39" s="34"/>
      <c r="BB39" s="34"/>
      <c r="BC39" s="63">
        <v>42005</v>
      </c>
      <c r="BD39" s="45">
        <f t="shared" si="25"/>
        <v>-42004</v>
      </c>
      <c r="BE39" s="45">
        <f t="shared" si="23"/>
        <v>-1380.9534246575342</v>
      </c>
      <c r="BF39" s="45">
        <v>46</v>
      </c>
      <c r="BG39" s="65">
        <f t="shared" si="10"/>
        <v>6457.4493333333467</v>
      </c>
    </row>
    <row r="40" spans="1:59" ht="22.5" x14ac:dyDescent="0.2">
      <c r="A40" s="25">
        <v>4</v>
      </c>
      <c r="B40" s="26" t="s">
        <v>60</v>
      </c>
      <c r="C40" s="26" t="s">
        <v>61</v>
      </c>
      <c r="D40" s="27">
        <v>3715.99</v>
      </c>
      <c r="E40" s="28" t="s">
        <v>29</v>
      </c>
      <c r="F40" s="29">
        <v>40765</v>
      </c>
      <c r="G40" s="27">
        <v>3715.99</v>
      </c>
      <c r="H40" s="30">
        <v>0.2</v>
      </c>
      <c r="I40" s="31">
        <f t="shared" si="0"/>
        <v>743.19799999999998</v>
      </c>
      <c r="J40" s="32">
        <f t="shared" si="11"/>
        <v>1.6666666666666701E-2</v>
      </c>
      <c r="K40" s="33">
        <f t="shared" si="12"/>
        <v>61.933166666666793</v>
      </c>
      <c r="L40" s="33">
        <v>2972.7920000000054</v>
      </c>
      <c r="M40" s="33">
        <f t="shared" si="13"/>
        <v>61.933166666666665</v>
      </c>
      <c r="N40" s="33">
        <f t="shared" si="1"/>
        <v>3034.7251666666721</v>
      </c>
      <c r="O40" s="33">
        <v>61.93</v>
      </c>
      <c r="P40" s="33">
        <f t="shared" si="2"/>
        <v>3096.6583333333388</v>
      </c>
      <c r="Q40" s="33">
        <f t="shared" si="14"/>
        <v>3158.5883333333386</v>
      </c>
      <c r="R40" s="33">
        <f t="shared" si="3"/>
        <v>3220.5183333333384</v>
      </c>
      <c r="S40" s="33">
        <v>61.93</v>
      </c>
      <c r="T40" s="590">
        <f t="shared" si="15"/>
        <v>3344.3783333333381</v>
      </c>
      <c r="U40" s="31">
        <v>61.93</v>
      </c>
      <c r="V40" s="59">
        <f t="shared" si="16"/>
        <v>3406.3083333333379</v>
      </c>
      <c r="W40" s="31">
        <v>61.93</v>
      </c>
      <c r="X40" s="59">
        <f t="shared" si="17"/>
        <v>3468.2383333333378</v>
      </c>
      <c r="Y40" s="59">
        <f t="shared" si="4"/>
        <v>3530.1683333333376</v>
      </c>
      <c r="Z40" s="59">
        <f t="shared" si="18"/>
        <v>3592.0983333333375</v>
      </c>
      <c r="AA40" s="59">
        <f t="shared" si="19"/>
        <v>3654.0283333333373</v>
      </c>
      <c r="AB40" s="59">
        <v>3715.99</v>
      </c>
      <c r="AC40" s="591">
        <f t="shared" si="20"/>
        <v>0</v>
      </c>
      <c r="AD40" s="33"/>
      <c r="AE40" s="33"/>
      <c r="AF40" s="33"/>
      <c r="AG40" s="33"/>
      <c r="AH40" s="33"/>
      <c r="AI40" s="33"/>
      <c r="AJ40" s="33">
        <f t="shared" si="5"/>
        <v>61.933166666666665</v>
      </c>
      <c r="AK40" s="33">
        <f t="shared" si="6"/>
        <v>3096.6583333333388</v>
      </c>
      <c r="AL40" s="33">
        <f t="shared" si="24"/>
        <v>61.933166666666665</v>
      </c>
      <c r="AM40" s="33">
        <f t="shared" si="21"/>
        <v>3158.5915000000055</v>
      </c>
      <c r="AN40" s="33">
        <f t="shared" si="24"/>
        <v>61.933166666666665</v>
      </c>
      <c r="AO40" s="33">
        <f t="shared" si="22"/>
        <v>3220.5246666666721</v>
      </c>
      <c r="AP40" s="33">
        <f t="shared" si="24"/>
        <v>61.933166666666665</v>
      </c>
      <c r="AQ40" s="33">
        <f t="shared" si="7"/>
        <v>3282.4578333333388</v>
      </c>
      <c r="AR40" s="33">
        <f t="shared" si="24"/>
        <v>61.933166666666665</v>
      </c>
      <c r="AS40" s="33">
        <f t="shared" si="8"/>
        <v>3344.3910000000055</v>
      </c>
      <c r="AT40" s="34">
        <f t="shared" si="9"/>
        <v>433.53216666666094</v>
      </c>
      <c r="AU40" s="331"/>
      <c r="AV40" s="331"/>
      <c r="AW40" s="331"/>
      <c r="AX40" s="331"/>
      <c r="AY40" s="435"/>
      <c r="AZ40" s="34"/>
      <c r="BA40" s="34"/>
      <c r="BB40" s="34"/>
      <c r="BC40" s="63">
        <v>42005</v>
      </c>
      <c r="BD40" s="45">
        <f t="shared" si="25"/>
        <v>-42004</v>
      </c>
      <c r="BE40" s="45">
        <f t="shared" si="23"/>
        <v>-1380.9534246575342</v>
      </c>
      <c r="BF40" s="45">
        <v>46</v>
      </c>
      <c r="BG40" s="65">
        <f t="shared" si="10"/>
        <v>2848.9256666666724</v>
      </c>
    </row>
    <row r="41" spans="1:59" ht="22.5" x14ac:dyDescent="0.2">
      <c r="A41" s="25">
        <v>4</v>
      </c>
      <c r="B41" s="26" t="s">
        <v>62</v>
      </c>
      <c r="C41" s="26" t="s">
        <v>34</v>
      </c>
      <c r="D41" s="27">
        <v>8422.77</v>
      </c>
      <c r="E41" s="37" t="s">
        <v>29</v>
      </c>
      <c r="F41" s="29">
        <v>40765</v>
      </c>
      <c r="G41" s="27">
        <v>8422.77</v>
      </c>
      <c r="H41" s="30">
        <v>0.2</v>
      </c>
      <c r="I41" s="31">
        <f t="shared" si="0"/>
        <v>1684.5540000000001</v>
      </c>
      <c r="J41" s="32">
        <f t="shared" si="11"/>
        <v>1.6666666666666701E-2</v>
      </c>
      <c r="K41" s="33">
        <f t="shared" si="12"/>
        <v>140.37950000000029</v>
      </c>
      <c r="L41" s="33">
        <v>6738.2160000000122</v>
      </c>
      <c r="M41" s="33">
        <f t="shared" si="13"/>
        <v>140.37950000000001</v>
      </c>
      <c r="N41" s="33">
        <f t="shared" si="1"/>
        <v>6878.5955000000122</v>
      </c>
      <c r="O41" s="33">
        <v>140.38</v>
      </c>
      <c r="P41" s="33">
        <f t="shared" si="2"/>
        <v>7018.9750000000122</v>
      </c>
      <c r="Q41" s="33">
        <f t="shared" si="14"/>
        <v>7159.3550000000123</v>
      </c>
      <c r="R41" s="33">
        <f t="shared" si="3"/>
        <v>7299.7350000000124</v>
      </c>
      <c r="S41" s="33">
        <v>140.38</v>
      </c>
      <c r="T41" s="590">
        <f t="shared" si="15"/>
        <v>7580.4950000000126</v>
      </c>
      <c r="U41" s="31">
        <v>140.38</v>
      </c>
      <c r="V41" s="59">
        <f t="shared" si="16"/>
        <v>7720.8750000000127</v>
      </c>
      <c r="W41" s="31">
        <v>140.38</v>
      </c>
      <c r="X41" s="59">
        <f t="shared" si="17"/>
        <v>7861.2550000000128</v>
      </c>
      <c r="Y41" s="59">
        <f t="shared" si="4"/>
        <v>8001.635000000013</v>
      </c>
      <c r="Z41" s="59">
        <f t="shared" si="18"/>
        <v>8142.0150000000131</v>
      </c>
      <c r="AA41" s="59">
        <f t="shared" si="19"/>
        <v>8282.3950000000132</v>
      </c>
      <c r="AB41" s="59">
        <v>8422.77</v>
      </c>
      <c r="AC41" s="591">
        <f t="shared" si="20"/>
        <v>0</v>
      </c>
      <c r="AD41" s="33"/>
      <c r="AE41" s="33"/>
      <c r="AF41" s="33"/>
      <c r="AG41" s="33"/>
      <c r="AH41" s="33"/>
      <c r="AI41" s="33"/>
      <c r="AJ41" s="33">
        <f t="shared" si="5"/>
        <v>140.37950000000001</v>
      </c>
      <c r="AK41" s="33">
        <f t="shared" si="6"/>
        <v>7018.9750000000122</v>
      </c>
      <c r="AL41" s="33">
        <f t="shared" si="24"/>
        <v>140.37950000000001</v>
      </c>
      <c r="AM41" s="33">
        <f t="shared" si="21"/>
        <v>7159.3545000000122</v>
      </c>
      <c r="AN41" s="33">
        <f t="shared" si="24"/>
        <v>140.37950000000001</v>
      </c>
      <c r="AO41" s="33">
        <f t="shared" si="22"/>
        <v>7299.7340000000122</v>
      </c>
      <c r="AP41" s="33">
        <f t="shared" si="24"/>
        <v>140.37950000000001</v>
      </c>
      <c r="AQ41" s="33">
        <f t="shared" si="7"/>
        <v>7440.1135000000122</v>
      </c>
      <c r="AR41" s="33">
        <f t="shared" si="24"/>
        <v>140.37950000000001</v>
      </c>
      <c r="AS41" s="33">
        <f t="shared" si="8"/>
        <v>7580.4930000000122</v>
      </c>
      <c r="AT41" s="34">
        <f t="shared" si="9"/>
        <v>982.65649999998823</v>
      </c>
      <c r="AU41" s="331"/>
      <c r="AV41" s="331"/>
      <c r="AW41" s="331"/>
      <c r="AX41" s="331"/>
      <c r="AY41" s="435"/>
      <c r="AZ41" s="34"/>
      <c r="BA41" s="34"/>
      <c r="BB41" s="34"/>
      <c r="BC41" s="63">
        <v>42005</v>
      </c>
      <c r="BD41" s="45">
        <f t="shared" si="25"/>
        <v>-42004</v>
      </c>
      <c r="BE41" s="45">
        <f t="shared" si="23"/>
        <v>-1380.9534246575342</v>
      </c>
      <c r="BF41" s="45">
        <v>46</v>
      </c>
      <c r="BG41" s="65">
        <f t="shared" si="10"/>
        <v>6457.4570000000131</v>
      </c>
    </row>
    <row r="42" spans="1:59" ht="22.5" x14ac:dyDescent="0.2">
      <c r="A42" s="25">
        <v>4</v>
      </c>
      <c r="B42" s="26" t="s">
        <v>63</v>
      </c>
      <c r="C42" s="26" t="s">
        <v>34</v>
      </c>
      <c r="D42" s="27">
        <v>8422.77</v>
      </c>
      <c r="E42" s="37" t="s">
        <v>29</v>
      </c>
      <c r="F42" s="29">
        <v>40765</v>
      </c>
      <c r="G42" s="27">
        <v>8422.77</v>
      </c>
      <c r="H42" s="30">
        <v>0.2</v>
      </c>
      <c r="I42" s="31">
        <f t="shared" si="0"/>
        <v>1684.5540000000001</v>
      </c>
      <c r="J42" s="32">
        <f t="shared" si="11"/>
        <v>1.6666666666666701E-2</v>
      </c>
      <c r="K42" s="33">
        <f t="shared" si="12"/>
        <v>140.37950000000029</v>
      </c>
      <c r="L42" s="33">
        <v>6738.2160000000122</v>
      </c>
      <c r="M42" s="33">
        <f t="shared" si="13"/>
        <v>140.37950000000001</v>
      </c>
      <c r="N42" s="33">
        <f t="shared" si="1"/>
        <v>6878.5955000000122</v>
      </c>
      <c r="O42" s="33">
        <v>140.38</v>
      </c>
      <c r="P42" s="33">
        <f t="shared" si="2"/>
        <v>7018.9750000000122</v>
      </c>
      <c r="Q42" s="33">
        <f t="shared" si="14"/>
        <v>7159.3550000000123</v>
      </c>
      <c r="R42" s="33">
        <f t="shared" si="3"/>
        <v>7299.7350000000124</v>
      </c>
      <c r="S42" s="33">
        <v>140.38</v>
      </c>
      <c r="T42" s="590">
        <f t="shared" si="15"/>
        <v>7580.4950000000126</v>
      </c>
      <c r="U42" s="31">
        <v>140.38</v>
      </c>
      <c r="V42" s="59">
        <f t="shared" si="16"/>
        <v>7720.8750000000127</v>
      </c>
      <c r="W42" s="31">
        <v>140.38</v>
      </c>
      <c r="X42" s="59">
        <f t="shared" si="17"/>
        <v>7861.2550000000128</v>
      </c>
      <c r="Y42" s="59">
        <f t="shared" si="4"/>
        <v>8001.635000000013</v>
      </c>
      <c r="Z42" s="59">
        <f t="shared" si="18"/>
        <v>8142.0150000000131</v>
      </c>
      <c r="AA42" s="59">
        <f t="shared" si="19"/>
        <v>8282.3950000000132</v>
      </c>
      <c r="AB42" s="59">
        <v>8422.77</v>
      </c>
      <c r="AC42" s="591">
        <f t="shared" si="20"/>
        <v>0</v>
      </c>
      <c r="AD42" s="33"/>
      <c r="AE42" s="33"/>
      <c r="AF42" s="33"/>
      <c r="AG42" s="33"/>
      <c r="AH42" s="33"/>
      <c r="AI42" s="33"/>
      <c r="AJ42" s="33">
        <f t="shared" si="5"/>
        <v>140.37950000000001</v>
      </c>
      <c r="AK42" s="33">
        <f t="shared" si="6"/>
        <v>7018.9750000000122</v>
      </c>
      <c r="AL42" s="33">
        <f t="shared" si="24"/>
        <v>140.37950000000001</v>
      </c>
      <c r="AM42" s="33">
        <f t="shared" si="21"/>
        <v>7159.3545000000122</v>
      </c>
      <c r="AN42" s="33">
        <f t="shared" si="24"/>
        <v>140.37950000000001</v>
      </c>
      <c r="AO42" s="33">
        <f t="shared" si="22"/>
        <v>7299.7340000000122</v>
      </c>
      <c r="AP42" s="33">
        <f t="shared" si="24"/>
        <v>140.37950000000001</v>
      </c>
      <c r="AQ42" s="33">
        <f t="shared" si="7"/>
        <v>7440.1135000000122</v>
      </c>
      <c r="AR42" s="33">
        <f t="shared" si="24"/>
        <v>140.37950000000001</v>
      </c>
      <c r="AS42" s="33">
        <f t="shared" si="8"/>
        <v>7580.4930000000122</v>
      </c>
      <c r="AT42" s="34">
        <f t="shared" si="9"/>
        <v>982.65649999998823</v>
      </c>
      <c r="AU42" s="331"/>
      <c r="AV42" s="331"/>
      <c r="AW42" s="331"/>
      <c r="AX42" s="331"/>
      <c r="AY42" s="435"/>
      <c r="AZ42" s="34"/>
      <c r="BA42" s="34"/>
      <c r="BB42" s="34"/>
      <c r="BC42" s="63">
        <v>42005</v>
      </c>
      <c r="BD42" s="45">
        <f t="shared" si="25"/>
        <v>-42004</v>
      </c>
      <c r="BE42" s="45">
        <f t="shared" si="23"/>
        <v>-1380.9534246575342</v>
      </c>
      <c r="BF42" s="45">
        <v>46</v>
      </c>
      <c r="BG42" s="65">
        <f t="shared" si="10"/>
        <v>6457.4570000000131</v>
      </c>
    </row>
    <row r="43" spans="1:59" ht="22.5" x14ac:dyDescent="0.2">
      <c r="A43" s="25">
        <v>4</v>
      </c>
      <c r="B43" s="26" t="s">
        <v>64</v>
      </c>
      <c r="C43" s="26" t="s">
        <v>28</v>
      </c>
      <c r="D43" s="27">
        <v>4250</v>
      </c>
      <c r="E43" s="37" t="s">
        <v>65</v>
      </c>
      <c r="F43" s="29">
        <v>41089</v>
      </c>
      <c r="G43" s="27">
        <v>4250</v>
      </c>
      <c r="H43" s="30">
        <v>0.2</v>
      </c>
      <c r="I43" s="31">
        <f t="shared" si="0"/>
        <v>850</v>
      </c>
      <c r="J43" s="32">
        <f t="shared" si="11"/>
        <v>1.6666666666666701E-2</v>
      </c>
      <c r="K43" s="33">
        <f t="shared" si="12"/>
        <v>70.833333333333485</v>
      </c>
      <c r="L43" s="33">
        <v>3400.0000000000073</v>
      </c>
      <c r="M43" s="33">
        <f t="shared" si="13"/>
        <v>70.833333333333329</v>
      </c>
      <c r="N43" s="33">
        <f t="shared" si="1"/>
        <v>3470.8333333333408</v>
      </c>
      <c r="O43" s="33">
        <v>70.83</v>
      </c>
      <c r="P43" s="33">
        <f t="shared" si="2"/>
        <v>3541.6666666666742</v>
      </c>
      <c r="Q43" s="33">
        <f t="shared" si="14"/>
        <v>3612.4966666666742</v>
      </c>
      <c r="R43" s="33">
        <f t="shared" si="3"/>
        <v>3683.3266666666741</v>
      </c>
      <c r="S43" s="33">
        <v>70.83</v>
      </c>
      <c r="T43" s="590">
        <f t="shared" si="15"/>
        <v>3824.986666666674</v>
      </c>
      <c r="U43" s="31">
        <v>70.83</v>
      </c>
      <c r="V43" s="59">
        <f t="shared" si="16"/>
        <v>3895.8166666666739</v>
      </c>
      <c r="W43" s="31">
        <v>70.83</v>
      </c>
      <c r="X43" s="59">
        <f t="shared" si="17"/>
        <v>3966.6466666666738</v>
      </c>
      <c r="Y43" s="59">
        <f t="shared" si="4"/>
        <v>4037.4766666666737</v>
      </c>
      <c r="Z43" s="59">
        <f t="shared" si="18"/>
        <v>4108.3066666666737</v>
      </c>
      <c r="AA43" s="59">
        <f t="shared" si="19"/>
        <v>4179.1366666666736</v>
      </c>
      <c r="AB43" s="59">
        <v>4250</v>
      </c>
      <c r="AC43" s="591">
        <f t="shared" si="20"/>
        <v>0</v>
      </c>
      <c r="AD43" s="33"/>
      <c r="AE43" s="33"/>
      <c r="AF43" s="33"/>
      <c r="AG43" s="33"/>
      <c r="AH43" s="33"/>
      <c r="AI43" s="33"/>
      <c r="AJ43" s="33">
        <f t="shared" si="5"/>
        <v>70.833333333333329</v>
      </c>
      <c r="AK43" s="33">
        <f t="shared" si="6"/>
        <v>3541.6666666666742</v>
      </c>
      <c r="AL43" s="33">
        <f t="shared" si="24"/>
        <v>70.833333333333329</v>
      </c>
      <c r="AM43" s="33">
        <f t="shared" si="21"/>
        <v>3612.5000000000077</v>
      </c>
      <c r="AN43" s="33">
        <f t="shared" si="24"/>
        <v>70.833333333333329</v>
      </c>
      <c r="AO43" s="33">
        <f t="shared" si="22"/>
        <v>3683.3333333333412</v>
      </c>
      <c r="AP43" s="33">
        <f t="shared" si="24"/>
        <v>70.833333333333329</v>
      </c>
      <c r="AQ43" s="33">
        <f t="shared" si="7"/>
        <v>3754.1666666666747</v>
      </c>
      <c r="AR43" s="33">
        <f t="shared" si="24"/>
        <v>70.833333333333329</v>
      </c>
      <c r="AS43" s="33">
        <f t="shared" si="8"/>
        <v>3825.0000000000082</v>
      </c>
      <c r="AT43" s="34">
        <f t="shared" si="9"/>
        <v>495.8333333333253</v>
      </c>
      <c r="AU43" s="331"/>
      <c r="AV43" s="331"/>
      <c r="AW43" s="331"/>
      <c r="AX43" s="331"/>
      <c r="AY43" s="435"/>
      <c r="AZ43" s="34"/>
      <c r="BA43" s="34"/>
      <c r="BB43" s="34"/>
      <c r="BC43" s="63">
        <v>42005</v>
      </c>
      <c r="BD43" s="45">
        <f t="shared" si="25"/>
        <v>-42004</v>
      </c>
      <c r="BE43" s="45">
        <f t="shared" si="23"/>
        <v>-1380.9534246575342</v>
      </c>
      <c r="BF43" s="45">
        <v>46</v>
      </c>
      <c r="BG43" s="65">
        <f t="shared" si="10"/>
        <v>3258.3333333333403</v>
      </c>
    </row>
    <row r="44" spans="1:59" ht="22.5" x14ac:dyDescent="0.2">
      <c r="A44" s="25">
        <v>4</v>
      </c>
      <c r="B44" s="26" t="s">
        <v>66</v>
      </c>
      <c r="C44" s="26" t="s">
        <v>28</v>
      </c>
      <c r="D44" s="27">
        <v>3366.32</v>
      </c>
      <c r="E44" s="28" t="s">
        <v>29</v>
      </c>
      <c r="F44" s="29">
        <v>40765</v>
      </c>
      <c r="G44" s="27">
        <v>3366.32</v>
      </c>
      <c r="H44" s="30">
        <v>0.2</v>
      </c>
      <c r="I44" s="31">
        <f t="shared" si="0"/>
        <v>673.26400000000012</v>
      </c>
      <c r="J44" s="32">
        <f t="shared" si="11"/>
        <v>1.6666666666666701E-2</v>
      </c>
      <c r="K44" s="33">
        <f t="shared" si="12"/>
        <v>56.105333333333455</v>
      </c>
      <c r="L44" s="33">
        <v>2693.0560000000055</v>
      </c>
      <c r="M44" s="33">
        <f t="shared" si="13"/>
        <v>56.105333333333341</v>
      </c>
      <c r="N44" s="33">
        <f t="shared" si="1"/>
        <v>2749.1613333333389</v>
      </c>
      <c r="O44" s="33">
        <v>56.11</v>
      </c>
      <c r="P44" s="33">
        <f t="shared" si="2"/>
        <v>2805.2666666666723</v>
      </c>
      <c r="Q44" s="33">
        <f t="shared" si="14"/>
        <v>2861.3766666666725</v>
      </c>
      <c r="R44" s="33">
        <f t="shared" si="3"/>
        <v>2917.4866666666726</v>
      </c>
      <c r="S44" s="33">
        <v>56.11</v>
      </c>
      <c r="T44" s="590">
        <f t="shared" si="15"/>
        <v>3029.7066666666728</v>
      </c>
      <c r="U44" s="31">
        <v>56.11</v>
      </c>
      <c r="V44" s="59">
        <f t="shared" si="16"/>
        <v>3085.816666666673</v>
      </c>
      <c r="W44" s="31">
        <v>56.11</v>
      </c>
      <c r="X44" s="59">
        <f t="shared" si="17"/>
        <v>3141.9266666666731</v>
      </c>
      <c r="Y44" s="59">
        <f t="shared" si="4"/>
        <v>3198.0366666666732</v>
      </c>
      <c r="Z44" s="59">
        <f t="shared" si="18"/>
        <v>3254.1466666666734</v>
      </c>
      <c r="AA44" s="59">
        <f t="shared" si="19"/>
        <v>3310.2566666666735</v>
      </c>
      <c r="AB44" s="59">
        <v>3366.32</v>
      </c>
      <c r="AC44" s="591">
        <f t="shared" si="20"/>
        <v>0</v>
      </c>
      <c r="AD44" s="33"/>
      <c r="AE44" s="33"/>
      <c r="AF44" s="33"/>
      <c r="AG44" s="33"/>
      <c r="AH44" s="33"/>
      <c r="AI44" s="33"/>
      <c r="AJ44" s="33">
        <f t="shared" si="5"/>
        <v>56.105333333333341</v>
      </c>
      <c r="AK44" s="33">
        <f t="shared" si="6"/>
        <v>2805.2666666666723</v>
      </c>
      <c r="AL44" s="33">
        <f t="shared" si="24"/>
        <v>56.105333333333341</v>
      </c>
      <c r="AM44" s="33">
        <f t="shared" si="21"/>
        <v>2861.3720000000058</v>
      </c>
      <c r="AN44" s="33">
        <f t="shared" si="24"/>
        <v>56.105333333333341</v>
      </c>
      <c r="AO44" s="33">
        <f t="shared" si="22"/>
        <v>2917.4773333333392</v>
      </c>
      <c r="AP44" s="33">
        <f t="shared" si="24"/>
        <v>56.105333333333341</v>
      </c>
      <c r="AQ44" s="33">
        <f t="shared" si="7"/>
        <v>2973.5826666666726</v>
      </c>
      <c r="AR44" s="33">
        <f t="shared" si="24"/>
        <v>56.105333333333341</v>
      </c>
      <c r="AS44" s="33">
        <f t="shared" si="8"/>
        <v>3029.688000000006</v>
      </c>
      <c r="AT44" s="34">
        <f t="shared" si="9"/>
        <v>392.73733333332757</v>
      </c>
      <c r="AU44" s="331"/>
      <c r="AV44" s="331"/>
      <c r="AW44" s="331"/>
      <c r="AX44" s="331"/>
      <c r="AY44" s="435"/>
      <c r="AZ44" s="34"/>
      <c r="BA44" s="34"/>
      <c r="BB44" s="34"/>
      <c r="BC44" s="63">
        <v>42005</v>
      </c>
      <c r="BD44" s="45">
        <f t="shared" si="25"/>
        <v>-42004</v>
      </c>
      <c r="BE44" s="45">
        <f t="shared" si="23"/>
        <v>-1380.9534246575342</v>
      </c>
      <c r="BF44" s="45">
        <v>46</v>
      </c>
      <c r="BG44" s="65">
        <f t="shared" si="10"/>
        <v>2580.8453333333391</v>
      </c>
    </row>
    <row r="45" spans="1:59" ht="33.75" x14ac:dyDescent="0.2">
      <c r="A45" s="25">
        <v>4</v>
      </c>
      <c r="B45" s="26" t="s">
        <v>67</v>
      </c>
      <c r="C45" s="26" t="s">
        <v>68</v>
      </c>
      <c r="D45" s="27">
        <v>8422.76</v>
      </c>
      <c r="E45" s="37" t="s">
        <v>29</v>
      </c>
      <c r="F45" s="29">
        <v>40765</v>
      </c>
      <c r="G45" s="27">
        <v>8422.76</v>
      </c>
      <c r="H45" s="30">
        <v>0.2</v>
      </c>
      <c r="I45" s="31">
        <f t="shared" si="0"/>
        <v>1684.5520000000001</v>
      </c>
      <c r="J45" s="32">
        <f t="shared" si="11"/>
        <v>1.6666666666666701E-2</v>
      </c>
      <c r="K45" s="33">
        <f t="shared" si="12"/>
        <v>140.37933333333362</v>
      </c>
      <c r="L45" s="33">
        <v>6738.2080000000124</v>
      </c>
      <c r="M45" s="33">
        <f t="shared" si="13"/>
        <v>140.37933333333334</v>
      </c>
      <c r="N45" s="33">
        <f t="shared" si="1"/>
        <v>6878.5873333333457</v>
      </c>
      <c r="O45" s="33">
        <v>140.38</v>
      </c>
      <c r="P45" s="33">
        <f t="shared" si="2"/>
        <v>7018.966666666679</v>
      </c>
      <c r="Q45" s="33">
        <f t="shared" si="14"/>
        <v>7159.3466666666791</v>
      </c>
      <c r="R45" s="33">
        <f t="shared" si="3"/>
        <v>7299.7266666666792</v>
      </c>
      <c r="S45" s="33">
        <v>140.38</v>
      </c>
      <c r="T45" s="590">
        <f t="shared" si="15"/>
        <v>7580.4866666666794</v>
      </c>
      <c r="U45" s="31">
        <v>140.38</v>
      </c>
      <c r="V45" s="59">
        <f t="shared" si="16"/>
        <v>7720.8666666666795</v>
      </c>
      <c r="W45" s="31">
        <v>140.38</v>
      </c>
      <c r="X45" s="59">
        <f t="shared" si="17"/>
        <v>7861.2466666666796</v>
      </c>
      <c r="Y45" s="59">
        <f t="shared" si="4"/>
        <v>8001.6266666666797</v>
      </c>
      <c r="Z45" s="59">
        <f t="shared" si="18"/>
        <v>8142.0066666666798</v>
      </c>
      <c r="AA45" s="59">
        <f t="shared" si="19"/>
        <v>8282.38666666668</v>
      </c>
      <c r="AB45" s="59">
        <v>8422.76</v>
      </c>
      <c r="AC45" s="591">
        <f t="shared" si="20"/>
        <v>0</v>
      </c>
      <c r="AD45" s="33"/>
      <c r="AE45" s="33"/>
      <c r="AF45" s="33"/>
      <c r="AG45" s="33"/>
      <c r="AH45" s="33"/>
      <c r="AI45" s="33"/>
      <c r="AJ45" s="33">
        <f t="shared" si="5"/>
        <v>140.37933333333334</v>
      </c>
      <c r="AK45" s="33">
        <f t="shared" si="6"/>
        <v>7018.966666666679</v>
      </c>
      <c r="AL45" s="33">
        <f t="shared" si="24"/>
        <v>140.37933333333334</v>
      </c>
      <c r="AM45" s="33">
        <f t="shared" si="21"/>
        <v>7159.3460000000123</v>
      </c>
      <c r="AN45" s="33">
        <f t="shared" si="24"/>
        <v>140.37933333333334</v>
      </c>
      <c r="AO45" s="33">
        <f t="shared" si="22"/>
        <v>7299.7253333333456</v>
      </c>
      <c r="AP45" s="33">
        <f t="shared" si="24"/>
        <v>140.37933333333334</v>
      </c>
      <c r="AQ45" s="33">
        <f t="shared" si="7"/>
        <v>7440.1046666666789</v>
      </c>
      <c r="AR45" s="33">
        <f t="shared" si="24"/>
        <v>140.37933333333334</v>
      </c>
      <c r="AS45" s="33">
        <f t="shared" si="8"/>
        <v>7580.4840000000122</v>
      </c>
      <c r="AT45" s="34">
        <f t="shared" si="9"/>
        <v>982.65533333332132</v>
      </c>
      <c r="AU45" s="331"/>
      <c r="AV45" s="331"/>
      <c r="AW45" s="331"/>
      <c r="AX45" s="331"/>
      <c r="AY45" s="435"/>
      <c r="AZ45" s="34"/>
      <c r="BA45" s="34"/>
      <c r="BB45" s="34"/>
      <c r="BC45" s="63">
        <v>42005</v>
      </c>
      <c r="BD45" s="45">
        <f t="shared" si="25"/>
        <v>-42004</v>
      </c>
      <c r="BE45" s="45">
        <f t="shared" si="23"/>
        <v>-1380.9534246575342</v>
      </c>
      <c r="BF45" s="45">
        <v>46</v>
      </c>
      <c r="BG45" s="65">
        <f t="shared" si="10"/>
        <v>6457.4493333333467</v>
      </c>
    </row>
    <row r="46" spans="1:59" ht="22.5" x14ac:dyDescent="0.2">
      <c r="A46" s="25">
        <v>4</v>
      </c>
      <c r="B46" s="26" t="s">
        <v>69</v>
      </c>
      <c r="C46" s="26" t="s">
        <v>34</v>
      </c>
      <c r="D46" s="27">
        <v>8422.76</v>
      </c>
      <c r="E46" s="37" t="s">
        <v>29</v>
      </c>
      <c r="F46" s="29">
        <v>40765</v>
      </c>
      <c r="G46" s="27">
        <v>8422.76</v>
      </c>
      <c r="H46" s="30">
        <v>0.2</v>
      </c>
      <c r="I46" s="31">
        <f t="shared" si="0"/>
        <v>1684.5520000000001</v>
      </c>
      <c r="J46" s="32">
        <f t="shared" si="11"/>
        <v>1.6666666666666701E-2</v>
      </c>
      <c r="K46" s="33">
        <f t="shared" si="12"/>
        <v>140.37933333333362</v>
      </c>
      <c r="L46" s="33">
        <v>6738.2080000000124</v>
      </c>
      <c r="M46" s="33">
        <f t="shared" si="13"/>
        <v>140.37933333333334</v>
      </c>
      <c r="N46" s="33">
        <f t="shared" si="1"/>
        <v>6878.5873333333457</v>
      </c>
      <c r="O46" s="33">
        <v>140.38</v>
      </c>
      <c r="P46" s="33">
        <f t="shared" si="2"/>
        <v>7018.966666666679</v>
      </c>
      <c r="Q46" s="33">
        <f t="shared" si="14"/>
        <v>7159.3466666666791</v>
      </c>
      <c r="R46" s="33">
        <f t="shared" si="3"/>
        <v>7299.7266666666792</v>
      </c>
      <c r="S46" s="33">
        <v>140.38</v>
      </c>
      <c r="T46" s="590">
        <f t="shared" si="15"/>
        <v>7580.4866666666794</v>
      </c>
      <c r="U46" s="31">
        <v>140.38</v>
      </c>
      <c r="V46" s="59">
        <f t="shared" si="16"/>
        <v>7720.8666666666795</v>
      </c>
      <c r="W46" s="31">
        <v>140.38</v>
      </c>
      <c r="X46" s="59">
        <f t="shared" si="17"/>
        <v>7861.2466666666796</v>
      </c>
      <c r="Y46" s="59">
        <f t="shared" si="4"/>
        <v>8001.6266666666797</v>
      </c>
      <c r="Z46" s="59">
        <f t="shared" si="18"/>
        <v>8142.0066666666798</v>
      </c>
      <c r="AA46" s="59">
        <f t="shared" si="19"/>
        <v>8282.38666666668</v>
      </c>
      <c r="AB46" s="59">
        <v>8422.76</v>
      </c>
      <c r="AC46" s="591">
        <f t="shared" si="20"/>
        <v>0</v>
      </c>
      <c r="AD46" s="33"/>
      <c r="AE46" s="33"/>
      <c r="AF46" s="33"/>
      <c r="AG46" s="33"/>
      <c r="AH46" s="33"/>
      <c r="AI46" s="33"/>
      <c r="AJ46" s="33">
        <f t="shared" si="5"/>
        <v>140.37933333333334</v>
      </c>
      <c r="AK46" s="33">
        <f t="shared" si="6"/>
        <v>7018.966666666679</v>
      </c>
      <c r="AL46" s="33">
        <f t="shared" si="24"/>
        <v>140.37933333333334</v>
      </c>
      <c r="AM46" s="33">
        <f t="shared" si="21"/>
        <v>7159.3460000000123</v>
      </c>
      <c r="AN46" s="33">
        <f t="shared" si="24"/>
        <v>140.37933333333334</v>
      </c>
      <c r="AO46" s="33">
        <f t="shared" si="22"/>
        <v>7299.7253333333456</v>
      </c>
      <c r="AP46" s="33">
        <f t="shared" si="24"/>
        <v>140.37933333333334</v>
      </c>
      <c r="AQ46" s="33">
        <f t="shared" si="7"/>
        <v>7440.1046666666789</v>
      </c>
      <c r="AR46" s="33">
        <f t="shared" si="24"/>
        <v>140.37933333333334</v>
      </c>
      <c r="AS46" s="33">
        <f t="shared" si="8"/>
        <v>7580.4840000000122</v>
      </c>
      <c r="AT46" s="34">
        <f t="shared" si="9"/>
        <v>982.65533333332132</v>
      </c>
      <c r="AU46" s="331"/>
      <c r="AV46" s="331"/>
      <c r="AW46" s="331"/>
      <c r="AX46" s="331"/>
      <c r="AY46" s="435"/>
      <c r="AZ46" s="34"/>
      <c r="BA46" s="34"/>
      <c r="BB46" s="34"/>
      <c r="BC46" s="63">
        <v>42005</v>
      </c>
      <c r="BD46" s="45">
        <f t="shared" si="25"/>
        <v>-42004</v>
      </c>
      <c r="BE46" s="45">
        <f t="shared" si="23"/>
        <v>-1380.9534246575342</v>
      </c>
      <c r="BF46" s="45">
        <v>46</v>
      </c>
      <c r="BG46" s="65">
        <f t="shared" si="10"/>
        <v>6457.4493333333467</v>
      </c>
    </row>
    <row r="47" spans="1:59" ht="22.5" x14ac:dyDescent="0.2">
      <c r="A47" s="25">
        <v>4</v>
      </c>
      <c r="B47" s="26" t="s">
        <v>70</v>
      </c>
      <c r="C47" s="26" t="s">
        <v>28</v>
      </c>
      <c r="D47" s="27">
        <v>2229.63</v>
      </c>
      <c r="E47" s="28" t="s">
        <v>71</v>
      </c>
      <c r="F47" s="29">
        <v>41185</v>
      </c>
      <c r="G47" s="27">
        <v>2229.63</v>
      </c>
      <c r="H47" s="30">
        <v>0.2</v>
      </c>
      <c r="I47" s="31">
        <f t="shared" si="0"/>
        <v>445.92600000000004</v>
      </c>
      <c r="J47" s="32">
        <f t="shared" si="11"/>
        <v>1.6666666666666701E-2</v>
      </c>
      <c r="K47" s="33">
        <f t="shared" si="12"/>
        <v>37.160500000000077</v>
      </c>
      <c r="L47" s="33">
        <v>1783.7040000000031</v>
      </c>
      <c r="M47" s="33">
        <f t="shared" si="13"/>
        <v>37.160500000000006</v>
      </c>
      <c r="N47" s="33">
        <f t="shared" si="1"/>
        <v>1820.8645000000031</v>
      </c>
      <c r="O47" s="33">
        <v>37.159999999999997</v>
      </c>
      <c r="P47" s="33">
        <f t="shared" si="2"/>
        <v>1858.0250000000033</v>
      </c>
      <c r="Q47" s="33">
        <f t="shared" si="14"/>
        <v>1895.1850000000034</v>
      </c>
      <c r="R47" s="33">
        <f t="shared" si="3"/>
        <v>1932.3450000000034</v>
      </c>
      <c r="S47" s="33">
        <v>37.159999999999997</v>
      </c>
      <c r="T47" s="590">
        <f t="shared" si="15"/>
        <v>2006.6650000000036</v>
      </c>
      <c r="U47" s="31">
        <v>37.159999999999997</v>
      </c>
      <c r="V47" s="59">
        <f t="shared" si="16"/>
        <v>2043.8250000000037</v>
      </c>
      <c r="W47" s="31">
        <v>37.159999999999997</v>
      </c>
      <c r="X47" s="59">
        <f t="shared" si="17"/>
        <v>2080.9850000000038</v>
      </c>
      <c r="Y47" s="59">
        <f t="shared" si="4"/>
        <v>2118.1450000000036</v>
      </c>
      <c r="Z47" s="59">
        <f t="shared" si="18"/>
        <v>2155.3050000000035</v>
      </c>
      <c r="AA47" s="59">
        <f t="shared" si="19"/>
        <v>2192.4650000000033</v>
      </c>
      <c r="AB47" s="59">
        <f t="shared" si="26"/>
        <v>2229.6250000000032</v>
      </c>
      <c r="AC47" s="591">
        <f t="shared" si="20"/>
        <v>4.9999999969259079E-3</v>
      </c>
      <c r="AD47" s="33"/>
      <c r="AE47" s="33"/>
      <c r="AF47" s="33"/>
      <c r="AG47" s="33"/>
      <c r="AH47" s="33"/>
      <c r="AI47" s="33"/>
      <c r="AJ47" s="33">
        <f t="shared" si="5"/>
        <v>37.160500000000006</v>
      </c>
      <c r="AK47" s="33">
        <f t="shared" si="6"/>
        <v>1858.025000000003</v>
      </c>
      <c r="AL47" s="33">
        <f t="shared" si="24"/>
        <v>37.160500000000006</v>
      </c>
      <c r="AM47" s="33">
        <f t="shared" si="21"/>
        <v>1895.185500000003</v>
      </c>
      <c r="AN47" s="33">
        <f t="shared" si="24"/>
        <v>37.160500000000006</v>
      </c>
      <c r="AO47" s="33">
        <f t="shared" si="22"/>
        <v>1932.346000000003</v>
      </c>
      <c r="AP47" s="33">
        <f t="shared" si="24"/>
        <v>37.160500000000006</v>
      </c>
      <c r="AQ47" s="33">
        <f t="shared" si="7"/>
        <v>1969.5065000000029</v>
      </c>
      <c r="AR47" s="33">
        <f t="shared" si="24"/>
        <v>37.160500000000006</v>
      </c>
      <c r="AS47" s="33">
        <f t="shared" si="8"/>
        <v>2006.6670000000029</v>
      </c>
      <c r="AT47" s="34">
        <f t="shared" si="9"/>
        <v>260.12349999999719</v>
      </c>
      <c r="AU47" s="331"/>
      <c r="AV47" s="331"/>
      <c r="AW47" s="331"/>
      <c r="AX47" s="331"/>
      <c r="AY47" s="435"/>
      <c r="AZ47" s="34"/>
      <c r="BA47" s="34"/>
      <c r="BB47" s="34"/>
      <c r="BC47" s="63">
        <v>42005</v>
      </c>
      <c r="BD47" s="45">
        <f t="shared" si="25"/>
        <v>-42004</v>
      </c>
      <c r="BE47" s="45">
        <f t="shared" si="23"/>
        <v>-1380.9534246575342</v>
      </c>
      <c r="BF47" s="45">
        <v>46</v>
      </c>
      <c r="BG47" s="65">
        <f t="shared" si="10"/>
        <v>1709.3830000000034</v>
      </c>
    </row>
    <row r="48" spans="1:59" ht="22.5" x14ac:dyDescent="0.2">
      <c r="A48" s="25">
        <v>4</v>
      </c>
      <c r="B48" s="26" t="s">
        <v>72</v>
      </c>
      <c r="C48" s="26" t="s">
        <v>34</v>
      </c>
      <c r="D48" s="27">
        <v>8422.76</v>
      </c>
      <c r="E48" s="37" t="s">
        <v>29</v>
      </c>
      <c r="F48" s="29">
        <v>40765</v>
      </c>
      <c r="G48" s="27">
        <v>8422.76</v>
      </c>
      <c r="H48" s="30">
        <v>0.2</v>
      </c>
      <c r="I48" s="31">
        <f t="shared" si="0"/>
        <v>1684.5520000000001</v>
      </c>
      <c r="J48" s="32">
        <f t="shared" si="11"/>
        <v>1.6666666666666701E-2</v>
      </c>
      <c r="K48" s="33">
        <f t="shared" si="12"/>
        <v>140.37933333333362</v>
      </c>
      <c r="L48" s="33">
        <v>6738.2080000000124</v>
      </c>
      <c r="M48" s="33">
        <f t="shared" si="13"/>
        <v>140.37933333333334</v>
      </c>
      <c r="N48" s="33">
        <f t="shared" si="1"/>
        <v>6878.5873333333457</v>
      </c>
      <c r="O48" s="33">
        <v>140.38</v>
      </c>
      <c r="P48" s="33">
        <f t="shared" si="2"/>
        <v>7018.966666666679</v>
      </c>
      <c r="Q48" s="33">
        <f t="shared" si="14"/>
        <v>7159.3466666666791</v>
      </c>
      <c r="R48" s="33">
        <f t="shared" si="3"/>
        <v>7299.7266666666792</v>
      </c>
      <c r="S48" s="33">
        <v>140.38</v>
      </c>
      <c r="T48" s="590">
        <f t="shared" si="15"/>
        <v>7580.4866666666794</v>
      </c>
      <c r="U48" s="31">
        <v>140.38</v>
      </c>
      <c r="V48" s="59">
        <f t="shared" si="16"/>
        <v>7720.8666666666795</v>
      </c>
      <c r="W48" s="31">
        <v>140.38</v>
      </c>
      <c r="X48" s="59">
        <f t="shared" si="17"/>
        <v>7861.2466666666796</v>
      </c>
      <c r="Y48" s="59">
        <f t="shared" si="4"/>
        <v>8001.6266666666797</v>
      </c>
      <c r="Z48" s="59">
        <f t="shared" si="18"/>
        <v>8142.0066666666798</v>
      </c>
      <c r="AA48" s="59">
        <f t="shared" si="19"/>
        <v>8282.38666666668</v>
      </c>
      <c r="AB48" s="59">
        <v>8422.76</v>
      </c>
      <c r="AC48" s="591">
        <f t="shared" si="20"/>
        <v>0</v>
      </c>
      <c r="AD48" s="33"/>
      <c r="AE48" s="33"/>
      <c r="AF48" s="33"/>
      <c r="AG48" s="33"/>
      <c r="AH48" s="33"/>
      <c r="AI48" s="33"/>
      <c r="AJ48" s="33">
        <f t="shared" si="5"/>
        <v>140.37933333333334</v>
      </c>
      <c r="AK48" s="33">
        <f t="shared" si="6"/>
        <v>7018.966666666679</v>
      </c>
      <c r="AL48" s="33">
        <f t="shared" si="24"/>
        <v>140.37933333333334</v>
      </c>
      <c r="AM48" s="33">
        <f t="shared" si="21"/>
        <v>7159.3460000000123</v>
      </c>
      <c r="AN48" s="33">
        <f t="shared" si="24"/>
        <v>140.37933333333334</v>
      </c>
      <c r="AO48" s="33">
        <f t="shared" si="22"/>
        <v>7299.7253333333456</v>
      </c>
      <c r="AP48" s="33">
        <f t="shared" si="24"/>
        <v>140.37933333333334</v>
      </c>
      <c r="AQ48" s="33">
        <f t="shared" si="7"/>
        <v>7440.1046666666789</v>
      </c>
      <c r="AR48" s="33">
        <f t="shared" si="24"/>
        <v>140.37933333333334</v>
      </c>
      <c r="AS48" s="33">
        <f t="shared" si="8"/>
        <v>7580.4840000000122</v>
      </c>
      <c r="AT48" s="34">
        <f t="shared" si="9"/>
        <v>982.65533333332132</v>
      </c>
      <c r="AU48" s="331"/>
      <c r="AV48" s="331"/>
      <c r="AW48" s="331"/>
      <c r="AX48" s="331"/>
      <c r="AY48" s="435"/>
      <c r="AZ48" s="34"/>
      <c r="BA48" s="34"/>
      <c r="BB48" s="34"/>
      <c r="BC48" s="63">
        <v>42005</v>
      </c>
      <c r="BD48" s="45">
        <f t="shared" si="25"/>
        <v>-42004</v>
      </c>
      <c r="BE48" s="45">
        <f t="shared" si="23"/>
        <v>-1380.9534246575342</v>
      </c>
      <c r="BF48" s="45">
        <v>46</v>
      </c>
      <c r="BG48" s="65">
        <f t="shared" si="10"/>
        <v>6457.4493333333467</v>
      </c>
    </row>
    <row r="49" spans="1:59" ht="22.5" x14ac:dyDescent="0.2">
      <c r="A49" s="25">
        <v>4</v>
      </c>
      <c r="B49" s="26" t="s">
        <v>73</v>
      </c>
      <c r="C49" s="26" t="s">
        <v>34</v>
      </c>
      <c r="D49" s="27">
        <v>8422.76</v>
      </c>
      <c r="E49" s="37" t="s">
        <v>29</v>
      </c>
      <c r="F49" s="29">
        <v>40765</v>
      </c>
      <c r="G49" s="27">
        <v>8422.76</v>
      </c>
      <c r="H49" s="30">
        <v>0.2</v>
      </c>
      <c r="I49" s="31">
        <f>G49*H49</f>
        <v>1684.5520000000001</v>
      </c>
      <c r="J49" s="32">
        <f t="shared" si="11"/>
        <v>1.6666666666666701E-2</v>
      </c>
      <c r="K49" s="33">
        <f t="shared" si="12"/>
        <v>140.37933333333362</v>
      </c>
      <c r="L49" s="33">
        <v>6738.2080000000124</v>
      </c>
      <c r="M49" s="33">
        <f t="shared" si="13"/>
        <v>140.37933333333334</v>
      </c>
      <c r="N49" s="33">
        <f t="shared" si="1"/>
        <v>6878.5873333333457</v>
      </c>
      <c r="O49" s="33">
        <v>140.38</v>
      </c>
      <c r="P49" s="33">
        <f t="shared" si="2"/>
        <v>7018.966666666679</v>
      </c>
      <c r="Q49" s="33">
        <f t="shared" si="14"/>
        <v>7159.3466666666791</v>
      </c>
      <c r="R49" s="33">
        <f t="shared" si="3"/>
        <v>7299.7266666666792</v>
      </c>
      <c r="S49" s="33">
        <v>140.38</v>
      </c>
      <c r="T49" s="590">
        <f t="shared" si="15"/>
        <v>7580.4866666666794</v>
      </c>
      <c r="U49" s="31">
        <v>140.38</v>
      </c>
      <c r="V49" s="59">
        <f t="shared" si="16"/>
        <v>7720.8666666666795</v>
      </c>
      <c r="W49" s="31">
        <v>140.38</v>
      </c>
      <c r="X49" s="59">
        <f t="shared" si="17"/>
        <v>7861.2466666666796</v>
      </c>
      <c r="Y49" s="59">
        <f t="shared" si="4"/>
        <v>8001.6266666666797</v>
      </c>
      <c r="Z49" s="59">
        <f t="shared" si="18"/>
        <v>8142.0066666666798</v>
      </c>
      <c r="AA49" s="59">
        <f t="shared" si="19"/>
        <v>8282.38666666668</v>
      </c>
      <c r="AB49" s="59">
        <v>8422.76</v>
      </c>
      <c r="AC49" s="591">
        <f t="shared" si="20"/>
        <v>0</v>
      </c>
      <c r="AD49" s="33"/>
      <c r="AE49" s="33"/>
      <c r="AF49" s="33"/>
      <c r="AG49" s="33"/>
      <c r="AH49" s="33"/>
      <c r="AI49" s="33"/>
      <c r="AJ49" s="33">
        <f t="shared" si="5"/>
        <v>140.37933333333334</v>
      </c>
      <c r="AK49" s="33">
        <f t="shared" si="6"/>
        <v>7018.966666666679</v>
      </c>
      <c r="AL49" s="33">
        <f t="shared" si="24"/>
        <v>140.37933333333334</v>
      </c>
      <c r="AM49" s="33">
        <f t="shared" si="21"/>
        <v>7159.3460000000123</v>
      </c>
      <c r="AN49" s="33">
        <f t="shared" si="24"/>
        <v>140.37933333333334</v>
      </c>
      <c r="AO49" s="33">
        <f t="shared" si="22"/>
        <v>7299.7253333333456</v>
      </c>
      <c r="AP49" s="33">
        <f t="shared" si="24"/>
        <v>140.37933333333334</v>
      </c>
      <c r="AQ49" s="33">
        <f t="shared" si="7"/>
        <v>7440.1046666666789</v>
      </c>
      <c r="AR49" s="33">
        <f t="shared" si="24"/>
        <v>140.37933333333334</v>
      </c>
      <c r="AS49" s="33">
        <f t="shared" si="8"/>
        <v>7580.4840000000122</v>
      </c>
      <c r="AT49" s="34">
        <f t="shared" si="9"/>
        <v>982.65533333332132</v>
      </c>
      <c r="AU49" s="331"/>
      <c r="AV49" s="331"/>
      <c r="AW49" s="331"/>
      <c r="AX49" s="331"/>
      <c r="AY49" s="435"/>
      <c r="AZ49" s="34"/>
      <c r="BA49" s="34"/>
      <c r="BB49" s="34"/>
      <c r="BC49" s="63">
        <v>42005</v>
      </c>
      <c r="BD49" s="45">
        <f t="shared" si="25"/>
        <v>-42004</v>
      </c>
      <c r="BE49" s="45">
        <f t="shared" si="23"/>
        <v>-1380.9534246575342</v>
      </c>
      <c r="BF49" s="45">
        <v>46</v>
      </c>
      <c r="BG49" s="65">
        <f t="shared" si="10"/>
        <v>6457.4493333333467</v>
      </c>
    </row>
    <row r="50" spans="1:59" ht="22.5" x14ac:dyDescent="0.2">
      <c r="A50" s="25">
        <v>4</v>
      </c>
      <c r="B50" s="26" t="s">
        <v>74</v>
      </c>
      <c r="C50" s="26" t="s">
        <v>34</v>
      </c>
      <c r="D50" s="27">
        <v>8422.76</v>
      </c>
      <c r="E50" s="37" t="s">
        <v>29</v>
      </c>
      <c r="F50" s="29">
        <v>40765</v>
      </c>
      <c r="G50" s="27">
        <v>8422.76</v>
      </c>
      <c r="H50" s="30">
        <v>0.2</v>
      </c>
      <c r="I50" s="31">
        <f t="shared" si="0"/>
        <v>1684.5520000000001</v>
      </c>
      <c r="J50" s="32">
        <f t="shared" si="11"/>
        <v>1.6666666666666701E-2</v>
      </c>
      <c r="K50" s="33">
        <f t="shared" si="12"/>
        <v>140.37933333333362</v>
      </c>
      <c r="L50" s="33">
        <v>6738.2080000000124</v>
      </c>
      <c r="M50" s="33">
        <f t="shared" si="13"/>
        <v>140.37933333333334</v>
      </c>
      <c r="N50" s="33">
        <f t="shared" si="1"/>
        <v>6878.5873333333457</v>
      </c>
      <c r="O50" s="33">
        <v>140.38</v>
      </c>
      <c r="P50" s="33">
        <f t="shared" si="2"/>
        <v>7018.966666666679</v>
      </c>
      <c r="Q50" s="33">
        <f t="shared" si="14"/>
        <v>7159.3466666666791</v>
      </c>
      <c r="R50" s="33">
        <f t="shared" si="3"/>
        <v>7299.7266666666792</v>
      </c>
      <c r="S50" s="33">
        <v>140.38</v>
      </c>
      <c r="T50" s="590">
        <f t="shared" si="15"/>
        <v>7580.4866666666794</v>
      </c>
      <c r="U50" s="31">
        <v>140.38</v>
      </c>
      <c r="V50" s="59">
        <f t="shared" si="16"/>
        <v>7720.8666666666795</v>
      </c>
      <c r="W50" s="31">
        <v>140.38</v>
      </c>
      <c r="X50" s="59">
        <f t="shared" si="17"/>
        <v>7861.2466666666796</v>
      </c>
      <c r="Y50" s="59">
        <f t="shared" si="4"/>
        <v>8001.6266666666797</v>
      </c>
      <c r="Z50" s="59">
        <f t="shared" si="18"/>
        <v>8142.0066666666798</v>
      </c>
      <c r="AA50" s="59">
        <f t="shared" si="19"/>
        <v>8282.38666666668</v>
      </c>
      <c r="AB50" s="59">
        <v>8422.76</v>
      </c>
      <c r="AC50" s="591">
        <f t="shared" si="20"/>
        <v>0</v>
      </c>
      <c r="AD50" s="33"/>
      <c r="AE50" s="33"/>
      <c r="AF50" s="33"/>
      <c r="AG50" s="33"/>
      <c r="AH50" s="33"/>
      <c r="AI50" s="33"/>
      <c r="AJ50" s="33">
        <f t="shared" si="5"/>
        <v>140.37933333333334</v>
      </c>
      <c r="AK50" s="33">
        <f t="shared" si="6"/>
        <v>7018.966666666679</v>
      </c>
      <c r="AL50" s="33">
        <f t="shared" si="24"/>
        <v>140.37933333333334</v>
      </c>
      <c r="AM50" s="33">
        <f t="shared" si="21"/>
        <v>7159.3460000000123</v>
      </c>
      <c r="AN50" s="33">
        <f t="shared" si="24"/>
        <v>140.37933333333334</v>
      </c>
      <c r="AO50" s="33">
        <f t="shared" si="22"/>
        <v>7299.7253333333456</v>
      </c>
      <c r="AP50" s="33">
        <f t="shared" si="24"/>
        <v>140.37933333333334</v>
      </c>
      <c r="AQ50" s="33">
        <f t="shared" si="7"/>
        <v>7440.1046666666789</v>
      </c>
      <c r="AR50" s="33">
        <f t="shared" si="24"/>
        <v>140.37933333333334</v>
      </c>
      <c r="AS50" s="33">
        <f t="shared" si="8"/>
        <v>7580.4840000000122</v>
      </c>
      <c r="AT50" s="34">
        <f t="shared" si="9"/>
        <v>982.65533333332132</v>
      </c>
      <c r="AU50" s="331"/>
      <c r="AV50" s="331"/>
      <c r="AW50" s="331"/>
      <c r="AX50" s="331"/>
      <c r="AY50" s="435"/>
      <c r="AZ50" s="34"/>
      <c r="BA50" s="34"/>
      <c r="BB50" s="34"/>
      <c r="BC50" s="63">
        <v>42005</v>
      </c>
      <c r="BD50" s="45">
        <f t="shared" si="25"/>
        <v>-42004</v>
      </c>
      <c r="BE50" s="45">
        <f t="shared" si="23"/>
        <v>-1380.9534246575342</v>
      </c>
      <c r="BF50" s="45">
        <v>46</v>
      </c>
      <c r="BG50" s="65">
        <f t="shared" si="10"/>
        <v>6457.4493333333467</v>
      </c>
    </row>
    <row r="51" spans="1:59" ht="22.5" x14ac:dyDescent="0.2">
      <c r="A51" s="25">
        <v>4</v>
      </c>
      <c r="B51" s="26" t="s">
        <v>75</v>
      </c>
      <c r="C51" s="26" t="s">
        <v>28</v>
      </c>
      <c r="D51" s="27">
        <v>4250</v>
      </c>
      <c r="E51" s="37" t="s">
        <v>45</v>
      </c>
      <c r="F51" s="29">
        <v>41088</v>
      </c>
      <c r="G51" s="27">
        <v>4250</v>
      </c>
      <c r="H51" s="30">
        <v>0.2</v>
      </c>
      <c r="I51" s="31">
        <f t="shared" si="0"/>
        <v>850</v>
      </c>
      <c r="J51" s="32">
        <f t="shared" si="11"/>
        <v>1.6666666666666701E-2</v>
      </c>
      <c r="K51" s="33">
        <f t="shared" si="12"/>
        <v>70.833333333333485</v>
      </c>
      <c r="L51" s="33">
        <v>3400.0000000000073</v>
      </c>
      <c r="M51" s="33">
        <f t="shared" si="13"/>
        <v>70.833333333333329</v>
      </c>
      <c r="N51" s="33">
        <f t="shared" si="1"/>
        <v>3470.8333333333408</v>
      </c>
      <c r="O51" s="33">
        <v>70.83</v>
      </c>
      <c r="P51" s="33">
        <f t="shared" si="2"/>
        <v>3541.6666666666742</v>
      </c>
      <c r="Q51" s="33">
        <f t="shared" si="14"/>
        <v>3612.4966666666742</v>
      </c>
      <c r="R51" s="33">
        <f t="shared" si="3"/>
        <v>3683.3266666666741</v>
      </c>
      <c r="S51" s="33">
        <v>70.83</v>
      </c>
      <c r="T51" s="590">
        <f t="shared" si="15"/>
        <v>3824.986666666674</v>
      </c>
      <c r="U51" s="31">
        <v>70.83</v>
      </c>
      <c r="V51" s="59">
        <f t="shared" si="16"/>
        <v>3895.8166666666739</v>
      </c>
      <c r="W51" s="31">
        <v>70.83</v>
      </c>
      <c r="X51" s="59">
        <f t="shared" si="17"/>
        <v>3966.6466666666738</v>
      </c>
      <c r="Y51" s="59">
        <f t="shared" si="4"/>
        <v>4037.4766666666737</v>
      </c>
      <c r="Z51" s="59">
        <f t="shared" si="18"/>
        <v>4108.3066666666737</v>
      </c>
      <c r="AA51" s="59">
        <f t="shared" si="19"/>
        <v>4179.1366666666736</v>
      </c>
      <c r="AB51" s="59">
        <v>4250</v>
      </c>
      <c r="AC51" s="591">
        <f t="shared" si="20"/>
        <v>0</v>
      </c>
      <c r="AD51" s="33"/>
      <c r="AE51" s="33"/>
      <c r="AF51" s="33"/>
      <c r="AG51" s="33"/>
      <c r="AH51" s="33"/>
      <c r="AI51" s="33"/>
      <c r="AJ51" s="33">
        <f t="shared" si="5"/>
        <v>70.833333333333329</v>
      </c>
      <c r="AK51" s="33">
        <f t="shared" si="6"/>
        <v>3541.6666666666742</v>
      </c>
      <c r="AL51" s="33">
        <f t="shared" si="24"/>
        <v>70.833333333333329</v>
      </c>
      <c r="AM51" s="33">
        <f t="shared" si="21"/>
        <v>3612.5000000000077</v>
      </c>
      <c r="AN51" s="33">
        <f t="shared" si="24"/>
        <v>70.833333333333329</v>
      </c>
      <c r="AO51" s="33">
        <f t="shared" si="22"/>
        <v>3683.3333333333412</v>
      </c>
      <c r="AP51" s="33">
        <f t="shared" si="24"/>
        <v>70.833333333333329</v>
      </c>
      <c r="AQ51" s="33">
        <f t="shared" si="7"/>
        <v>3754.1666666666747</v>
      </c>
      <c r="AR51" s="33">
        <f t="shared" si="24"/>
        <v>70.833333333333329</v>
      </c>
      <c r="AS51" s="33">
        <f t="shared" si="8"/>
        <v>3825.0000000000082</v>
      </c>
      <c r="AT51" s="34">
        <f t="shared" si="9"/>
        <v>495.8333333333253</v>
      </c>
      <c r="AU51" s="331"/>
      <c r="AV51" s="331"/>
      <c r="AW51" s="331"/>
      <c r="AX51" s="331"/>
      <c r="AY51" s="435"/>
      <c r="AZ51" s="34"/>
      <c r="BA51" s="34"/>
      <c r="BB51" s="34"/>
      <c r="BC51" s="63">
        <v>42005</v>
      </c>
      <c r="BD51" s="45">
        <f t="shared" si="25"/>
        <v>-42004</v>
      </c>
      <c r="BE51" s="45">
        <f t="shared" si="23"/>
        <v>-1380.9534246575342</v>
      </c>
      <c r="BF51" s="45">
        <v>46</v>
      </c>
      <c r="BG51" s="65">
        <f t="shared" si="10"/>
        <v>3258.3333333333403</v>
      </c>
    </row>
    <row r="52" spans="1:59" ht="45" x14ac:dyDescent="0.2">
      <c r="A52" s="25">
        <v>4</v>
      </c>
      <c r="B52" s="26" t="s">
        <v>76</v>
      </c>
      <c r="C52" s="26" t="s">
        <v>47</v>
      </c>
      <c r="D52" s="27">
        <v>19377.8</v>
      </c>
      <c r="E52" s="28" t="s">
        <v>48</v>
      </c>
      <c r="F52" s="29">
        <v>41185</v>
      </c>
      <c r="G52" s="27">
        <v>19377.8</v>
      </c>
      <c r="H52" s="30">
        <v>0.2</v>
      </c>
      <c r="I52" s="31">
        <f t="shared" si="0"/>
        <v>3875.56</v>
      </c>
      <c r="J52" s="32">
        <f t="shared" si="11"/>
        <v>1.6666666666666701E-2</v>
      </c>
      <c r="K52" s="33">
        <f t="shared" si="12"/>
        <v>322.96333333333399</v>
      </c>
      <c r="L52" s="33">
        <v>15502.240000000027</v>
      </c>
      <c r="M52" s="33">
        <f t="shared" si="13"/>
        <v>322.96333333333331</v>
      </c>
      <c r="N52" s="33">
        <f t="shared" si="1"/>
        <v>15825.20333333336</v>
      </c>
      <c r="O52" s="33">
        <v>322.95999999999998</v>
      </c>
      <c r="P52" s="33">
        <f t="shared" si="2"/>
        <v>16148.166666666693</v>
      </c>
      <c r="Q52" s="33">
        <f t="shared" si="14"/>
        <v>16471.126666666692</v>
      </c>
      <c r="R52" s="33">
        <f t="shared" si="3"/>
        <v>16794.086666666692</v>
      </c>
      <c r="S52" s="33">
        <v>322.95999999999998</v>
      </c>
      <c r="T52" s="590">
        <f t="shared" si="15"/>
        <v>17440.00666666669</v>
      </c>
      <c r="U52" s="31">
        <v>322.95999999999998</v>
      </c>
      <c r="V52" s="59">
        <f t="shared" si="16"/>
        <v>17762.966666666689</v>
      </c>
      <c r="W52" s="31">
        <v>322.95999999999998</v>
      </c>
      <c r="X52" s="59">
        <f t="shared" si="17"/>
        <v>18085.926666666688</v>
      </c>
      <c r="Y52" s="59">
        <f t="shared" si="4"/>
        <v>18408.886666666687</v>
      </c>
      <c r="Z52" s="59">
        <f t="shared" si="18"/>
        <v>18731.846666666686</v>
      </c>
      <c r="AA52" s="59">
        <f t="shared" si="19"/>
        <v>19054.806666666685</v>
      </c>
      <c r="AB52" s="59">
        <v>19377.8</v>
      </c>
      <c r="AC52" s="591">
        <f t="shared" si="20"/>
        <v>0</v>
      </c>
      <c r="AD52" s="33"/>
      <c r="AE52" s="33"/>
      <c r="AF52" s="33"/>
      <c r="AG52" s="33"/>
      <c r="AH52" s="33"/>
      <c r="AI52" s="33"/>
      <c r="AJ52" s="33">
        <f t="shared" si="5"/>
        <v>322.96333333333331</v>
      </c>
      <c r="AK52" s="33">
        <f t="shared" si="6"/>
        <v>16148.166666666693</v>
      </c>
      <c r="AL52" s="33">
        <f t="shared" si="24"/>
        <v>322.96333333333331</v>
      </c>
      <c r="AM52" s="33">
        <f t="shared" si="21"/>
        <v>16471.130000000026</v>
      </c>
      <c r="AN52" s="33">
        <f t="shared" si="24"/>
        <v>322.96333333333331</v>
      </c>
      <c r="AO52" s="33">
        <f t="shared" si="22"/>
        <v>16794.09333333336</v>
      </c>
      <c r="AP52" s="33">
        <f t="shared" si="24"/>
        <v>322.96333333333331</v>
      </c>
      <c r="AQ52" s="33">
        <f t="shared" si="7"/>
        <v>17117.056666666693</v>
      </c>
      <c r="AR52" s="33">
        <f t="shared" si="24"/>
        <v>322.96333333333331</v>
      </c>
      <c r="AS52" s="33">
        <f t="shared" si="8"/>
        <v>17440.020000000026</v>
      </c>
      <c r="AT52" s="34">
        <f t="shared" si="9"/>
        <v>2260.7433333333065</v>
      </c>
      <c r="AU52" s="331"/>
      <c r="AV52" s="331"/>
      <c r="AW52" s="331"/>
      <c r="AX52" s="331"/>
      <c r="AY52" s="435"/>
      <c r="AZ52" s="34"/>
      <c r="BA52" s="34"/>
      <c r="BB52" s="34"/>
      <c r="BC52" s="63">
        <v>42005</v>
      </c>
      <c r="BD52" s="45">
        <f t="shared" si="25"/>
        <v>-42004</v>
      </c>
      <c r="BE52" s="45">
        <f t="shared" si="23"/>
        <v>-1380.9534246575342</v>
      </c>
      <c r="BF52" s="45">
        <v>46</v>
      </c>
      <c r="BG52" s="65">
        <f t="shared" si="10"/>
        <v>14856.313333333364</v>
      </c>
    </row>
    <row r="53" spans="1:59" ht="22.5" x14ac:dyDescent="0.2">
      <c r="A53" s="25">
        <v>4</v>
      </c>
      <c r="B53" s="26" t="s">
        <v>77</v>
      </c>
      <c r="C53" s="38" t="s">
        <v>78</v>
      </c>
      <c r="D53" s="39">
        <f>14022.08/4</f>
        <v>3505.52</v>
      </c>
      <c r="E53" s="40" t="s">
        <v>79</v>
      </c>
      <c r="F53" s="41">
        <v>41634</v>
      </c>
      <c r="G53" s="42">
        <f>14022.08/4</f>
        <v>3505.52</v>
      </c>
      <c r="H53" s="30">
        <v>0.2</v>
      </c>
      <c r="I53" s="31">
        <f t="shared" si="0"/>
        <v>701.10400000000004</v>
      </c>
      <c r="J53" s="32">
        <f t="shared" si="11"/>
        <v>1.6666666666666701E-2</v>
      </c>
      <c r="K53" s="33">
        <f t="shared" si="12"/>
        <v>58.425333333333455</v>
      </c>
      <c r="L53" s="33">
        <v>2804.4160000000043</v>
      </c>
      <c r="M53" s="33">
        <f t="shared" si="13"/>
        <v>58.425333333333334</v>
      </c>
      <c r="N53" s="33">
        <f t="shared" si="1"/>
        <v>2862.8413333333374</v>
      </c>
      <c r="O53" s="33">
        <v>58.43</v>
      </c>
      <c r="P53" s="33">
        <f t="shared" si="2"/>
        <v>2921.266666666671</v>
      </c>
      <c r="Q53" s="33">
        <f t="shared" si="14"/>
        <v>2979.6966666666708</v>
      </c>
      <c r="R53" s="33">
        <f t="shared" si="3"/>
        <v>3038.1266666666706</v>
      </c>
      <c r="S53" s="33">
        <v>58.43</v>
      </c>
      <c r="T53" s="590">
        <f t="shared" si="15"/>
        <v>3154.9866666666703</v>
      </c>
      <c r="U53" s="31">
        <v>58.43</v>
      </c>
      <c r="V53" s="59">
        <f t="shared" si="16"/>
        <v>3213.4166666666702</v>
      </c>
      <c r="W53" s="31">
        <v>58.43</v>
      </c>
      <c r="X53" s="59">
        <f t="shared" si="17"/>
        <v>3271.84666666667</v>
      </c>
      <c r="Y53" s="59">
        <f t="shared" si="4"/>
        <v>3330.2766666666698</v>
      </c>
      <c r="Z53" s="59">
        <f t="shared" si="18"/>
        <v>3388.7066666666697</v>
      </c>
      <c r="AA53" s="59">
        <f t="shared" si="19"/>
        <v>3447.1366666666695</v>
      </c>
      <c r="AB53" s="59">
        <v>3505.52</v>
      </c>
      <c r="AC53" s="591">
        <f t="shared" si="20"/>
        <v>0</v>
      </c>
      <c r="AD53" s="33"/>
      <c r="AE53" s="33"/>
      <c r="AF53" s="33"/>
      <c r="AG53" s="33"/>
      <c r="AH53" s="33"/>
      <c r="AI53" s="33"/>
      <c r="AJ53" s="33">
        <f t="shared" si="5"/>
        <v>58.425333333333334</v>
      </c>
      <c r="AK53" s="33">
        <f t="shared" si="6"/>
        <v>2921.2666666666705</v>
      </c>
      <c r="AL53" s="33">
        <f t="shared" si="24"/>
        <v>58.425333333333334</v>
      </c>
      <c r="AM53" s="33">
        <f t="shared" si="21"/>
        <v>2979.6920000000036</v>
      </c>
      <c r="AN53" s="33">
        <f t="shared" si="24"/>
        <v>58.425333333333334</v>
      </c>
      <c r="AO53" s="33">
        <f t="shared" si="22"/>
        <v>3038.1173333333368</v>
      </c>
      <c r="AP53" s="33">
        <f t="shared" si="24"/>
        <v>58.425333333333334</v>
      </c>
      <c r="AQ53" s="33">
        <f t="shared" si="7"/>
        <v>3096.5426666666699</v>
      </c>
      <c r="AR53" s="33">
        <f t="shared" si="24"/>
        <v>58.425333333333334</v>
      </c>
      <c r="AS53" s="33">
        <f t="shared" si="8"/>
        <v>3154.968000000003</v>
      </c>
      <c r="AT53" s="34">
        <f t="shared" si="9"/>
        <v>408.97733333333008</v>
      </c>
      <c r="AU53" s="331"/>
      <c r="AV53" s="331"/>
      <c r="AW53" s="331"/>
      <c r="AX53" s="331"/>
      <c r="AY53" s="435"/>
      <c r="AZ53" s="34"/>
      <c r="BA53" s="34"/>
      <c r="BB53" s="34"/>
      <c r="BC53" s="63">
        <v>42005</v>
      </c>
      <c r="BD53" s="45">
        <f t="shared" si="25"/>
        <v>-42004</v>
      </c>
      <c r="BE53" s="45">
        <f t="shared" si="23"/>
        <v>-1380.9534246575342</v>
      </c>
      <c r="BF53" s="45">
        <v>46</v>
      </c>
      <c r="BG53" s="65">
        <f t="shared" si="10"/>
        <v>2687.5653333333389</v>
      </c>
    </row>
    <row r="54" spans="1:59" ht="22.5" x14ac:dyDescent="0.2">
      <c r="A54" s="25">
        <v>4</v>
      </c>
      <c r="B54" s="26" t="s">
        <v>80</v>
      </c>
      <c r="C54" s="38" t="s">
        <v>78</v>
      </c>
      <c r="D54" s="43">
        <f>14022.08/4</f>
        <v>3505.52</v>
      </c>
      <c r="E54" s="40" t="s">
        <v>79</v>
      </c>
      <c r="F54" s="41">
        <v>41634</v>
      </c>
      <c r="G54" s="44">
        <f>14022.08/4</f>
        <v>3505.52</v>
      </c>
      <c r="H54" s="30">
        <v>0.2</v>
      </c>
      <c r="I54" s="31">
        <f t="shared" si="0"/>
        <v>701.10400000000004</v>
      </c>
      <c r="J54" s="32">
        <f t="shared" si="11"/>
        <v>1.6666666666666701E-2</v>
      </c>
      <c r="K54" s="33">
        <f t="shared" si="12"/>
        <v>58.425333333333455</v>
      </c>
      <c r="L54" s="33">
        <v>2804.4160000000043</v>
      </c>
      <c r="M54" s="33">
        <f t="shared" si="13"/>
        <v>58.425333333333334</v>
      </c>
      <c r="N54" s="33">
        <f t="shared" si="1"/>
        <v>2862.8413333333374</v>
      </c>
      <c r="O54" s="33">
        <v>58.43</v>
      </c>
      <c r="P54" s="33">
        <f t="shared" si="2"/>
        <v>2921.266666666671</v>
      </c>
      <c r="Q54" s="33">
        <f t="shared" si="14"/>
        <v>2979.6966666666708</v>
      </c>
      <c r="R54" s="33">
        <f t="shared" si="3"/>
        <v>3038.1266666666706</v>
      </c>
      <c r="S54" s="33">
        <v>58.43</v>
      </c>
      <c r="T54" s="590">
        <f t="shared" si="15"/>
        <v>3154.9866666666703</v>
      </c>
      <c r="U54" s="31">
        <v>58.43</v>
      </c>
      <c r="V54" s="59">
        <f t="shared" si="16"/>
        <v>3213.4166666666702</v>
      </c>
      <c r="W54" s="31">
        <v>58.43</v>
      </c>
      <c r="X54" s="59">
        <f t="shared" si="17"/>
        <v>3271.84666666667</v>
      </c>
      <c r="Y54" s="59">
        <f t="shared" si="4"/>
        <v>3330.2766666666698</v>
      </c>
      <c r="Z54" s="59">
        <f t="shared" si="18"/>
        <v>3388.7066666666697</v>
      </c>
      <c r="AA54" s="59">
        <f t="shared" si="19"/>
        <v>3447.1366666666695</v>
      </c>
      <c r="AB54" s="59">
        <v>3505.52</v>
      </c>
      <c r="AC54" s="591">
        <f t="shared" si="20"/>
        <v>0</v>
      </c>
      <c r="AD54" s="33"/>
      <c r="AE54" s="33"/>
      <c r="AF54" s="33"/>
      <c r="AG54" s="33"/>
      <c r="AH54" s="33"/>
      <c r="AI54" s="33"/>
      <c r="AJ54" s="33">
        <f t="shared" si="5"/>
        <v>58.425333333333334</v>
      </c>
      <c r="AK54" s="33">
        <f t="shared" si="6"/>
        <v>2921.2666666666705</v>
      </c>
      <c r="AL54" s="33">
        <f t="shared" si="24"/>
        <v>58.425333333333334</v>
      </c>
      <c r="AM54" s="33">
        <f t="shared" si="21"/>
        <v>2979.6920000000036</v>
      </c>
      <c r="AN54" s="33">
        <f t="shared" si="24"/>
        <v>58.425333333333334</v>
      </c>
      <c r="AO54" s="33">
        <f t="shared" si="22"/>
        <v>3038.1173333333368</v>
      </c>
      <c r="AP54" s="33">
        <f t="shared" si="24"/>
        <v>58.425333333333334</v>
      </c>
      <c r="AQ54" s="33">
        <f t="shared" si="7"/>
        <v>3096.5426666666699</v>
      </c>
      <c r="AR54" s="33">
        <f t="shared" si="24"/>
        <v>58.425333333333334</v>
      </c>
      <c r="AS54" s="33">
        <f t="shared" si="8"/>
        <v>3154.968000000003</v>
      </c>
      <c r="AT54" s="34">
        <f t="shared" si="9"/>
        <v>408.97733333333008</v>
      </c>
      <c r="AU54" s="331"/>
      <c r="AV54" s="331"/>
      <c r="AW54" s="331"/>
      <c r="AX54" s="331"/>
      <c r="AY54" s="435"/>
      <c r="AZ54" s="34"/>
      <c r="BA54" s="34"/>
      <c r="BB54" s="34"/>
      <c r="BC54" s="63">
        <v>42005</v>
      </c>
      <c r="BD54" s="45">
        <f t="shared" si="25"/>
        <v>-42004</v>
      </c>
      <c r="BE54" s="45">
        <f t="shared" si="23"/>
        <v>-1380.9534246575342</v>
      </c>
      <c r="BF54" s="45">
        <v>46</v>
      </c>
      <c r="BG54" s="65">
        <f t="shared" si="10"/>
        <v>2687.5653333333389</v>
      </c>
    </row>
    <row r="55" spans="1:59" ht="22.5" x14ac:dyDescent="0.2">
      <c r="A55" s="25">
        <v>4</v>
      </c>
      <c r="B55" s="26" t="s">
        <v>81</v>
      </c>
      <c r="C55" s="38" t="s">
        <v>78</v>
      </c>
      <c r="D55" s="43">
        <f>14022.08/4</f>
        <v>3505.52</v>
      </c>
      <c r="E55" s="40" t="s">
        <v>79</v>
      </c>
      <c r="F55" s="41">
        <v>41634</v>
      </c>
      <c r="G55" s="44">
        <f>14022.08/4</f>
        <v>3505.52</v>
      </c>
      <c r="H55" s="30">
        <v>0.2</v>
      </c>
      <c r="I55" s="31">
        <f t="shared" si="0"/>
        <v>701.10400000000004</v>
      </c>
      <c r="J55" s="32">
        <f t="shared" si="11"/>
        <v>1.6666666666666701E-2</v>
      </c>
      <c r="K55" s="33">
        <f t="shared" si="12"/>
        <v>58.425333333333455</v>
      </c>
      <c r="L55" s="33">
        <v>2804.4160000000043</v>
      </c>
      <c r="M55" s="33">
        <f t="shared" si="13"/>
        <v>58.425333333333334</v>
      </c>
      <c r="N55" s="33">
        <f t="shared" si="1"/>
        <v>2862.8413333333374</v>
      </c>
      <c r="O55" s="33">
        <v>58.43</v>
      </c>
      <c r="P55" s="33">
        <f t="shared" si="2"/>
        <v>2921.266666666671</v>
      </c>
      <c r="Q55" s="33">
        <f t="shared" si="14"/>
        <v>2979.6966666666708</v>
      </c>
      <c r="R55" s="33">
        <f t="shared" si="3"/>
        <v>3038.1266666666706</v>
      </c>
      <c r="S55" s="33">
        <v>58.43</v>
      </c>
      <c r="T55" s="590">
        <f t="shared" si="15"/>
        <v>3154.9866666666703</v>
      </c>
      <c r="U55" s="31">
        <v>58.43</v>
      </c>
      <c r="V55" s="59">
        <f t="shared" si="16"/>
        <v>3213.4166666666702</v>
      </c>
      <c r="W55" s="31">
        <v>58.43</v>
      </c>
      <c r="X55" s="59">
        <f t="shared" si="17"/>
        <v>3271.84666666667</v>
      </c>
      <c r="Y55" s="59">
        <f t="shared" si="4"/>
        <v>3330.2766666666698</v>
      </c>
      <c r="Z55" s="59">
        <f t="shared" si="18"/>
        <v>3388.7066666666697</v>
      </c>
      <c r="AA55" s="59">
        <f t="shared" si="19"/>
        <v>3447.1366666666695</v>
      </c>
      <c r="AB55" s="59">
        <v>3505.52</v>
      </c>
      <c r="AC55" s="591">
        <f t="shared" si="20"/>
        <v>0</v>
      </c>
      <c r="AD55" s="33"/>
      <c r="AE55" s="33"/>
      <c r="AF55" s="33"/>
      <c r="AG55" s="33"/>
      <c r="AH55" s="33"/>
      <c r="AI55" s="33"/>
      <c r="AJ55" s="33">
        <f t="shared" si="5"/>
        <v>58.425333333333334</v>
      </c>
      <c r="AK55" s="33">
        <f t="shared" si="6"/>
        <v>2921.2666666666705</v>
      </c>
      <c r="AL55" s="33">
        <f t="shared" si="24"/>
        <v>58.425333333333334</v>
      </c>
      <c r="AM55" s="33">
        <f t="shared" si="21"/>
        <v>2979.6920000000036</v>
      </c>
      <c r="AN55" s="33">
        <f t="shared" si="24"/>
        <v>58.425333333333334</v>
      </c>
      <c r="AO55" s="33">
        <f t="shared" si="22"/>
        <v>3038.1173333333368</v>
      </c>
      <c r="AP55" s="33">
        <f t="shared" si="24"/>
        <v>58.425333333333334</v>
      </c>
      <c r="AQ55" s="33">
        <f t="shared" si="7"/>
        <v>3096.5426666666699</v>
      </c>
      <c r="AR55" s="33">
        <f t="shared" si="24"/>
        <v>58.425333333333334</v>
      </c>
      <c r="AS55" s="33">
        <f t="shared" si="8"/>
        <v>3154.968000000003</v>
      </c>
      <c r="AT55" s="34">
        <f t="shared" si="9"/>
        <v>408.97733333333008</v>
      </c>
      <c r="AU55" s="331"/>
      <c r="AV55" s="331"/>
      <c r="AW55" s="331"/>
      <c r="AX55" s="331"/>
      <c r="AY55" s="435"/>
      <c r="AZ55" s="34"/>
      <c r="BA55" s="34"/>
      <c r="BB55" s="34"/>
      <c r="BC55" s="63">
        <v>42005</v>
      </c>
      <c r="BD55" s="45">
        <f t="shared" si="25"/>
        <v>-42004</v>
      </c>
      <c r="BE55" s="45">
        <f t="shared" si="23"/>
        <v>-1380.9534246575342</v>
      </c>
      <c r="BF55" s="45">
        <v>46</v>
      </c>
      <c r="BG55" s="65">
        <f t="shared" si="10"/>
        <v>2687.5653333333389</v>
      </c>
    </row>
    <row r="56" spans="1:59" ht="22.5" x14ac:dyDescent="0.2">
      <c r="A56" s="25">
        <v>4</v>
      </c>
      <c r="B56" s="26" t="s">
        <v>82</v>
      </c>
      <c r="C56" s="38" t="s">
        <v>78</v>
      </c>
      <c r="D56" s="43">
        <f>14022.08/4</f>
        <v>3505.52</v>
      </c>
      <c r="E56" s="40" t="s">
        <v>79</v>
      </c>
      <c r="F56" s="41">
        <v>41634</v>
      </c>
      <c r="G56" s="44">
        <f>14022.08/4</f>
        <v>3505.52</v>
      </c>
      <c r="H56" s="30">
        <v>0.2</v>
      </c>
      <c r="I56" s="31">
        <f t="shared" si="0"/>
        <v>701.10400000000004</v>
      </c>
      <c r="J56" s="32">
        <f t="shared" si="11"/>
        <v>1.6666666666666701E-2</v>
      </c>
      <c r="K56" s="33">
        <f t="shared" si="12"/>
        <v>58.425333333333455</v>
      </c>
      <c r="L56" s="33">
        <v>2804.4160000000043</v>
      </c>
      <c r="M56" s="33">
        <f t="shared" si="13"/>
        <v>58.425333333333334</v>
      </c>
      <c r="N56" s="33">
        <f t="shared" si="1"/>
        <v>2862.8413333333374</v>
      </c>
      <c r="O56" s="33">
        <v>58.43</v>
      </c>
      <c r="P56" s="33">
        <f t="shared" si="2"/>
        <v>2921.266666666671</v>
      </c>
      <c r="Q56" s="33">
        <f t="shared" si="14"/>
        <v>2979.6966666666708</v>
      </c>
      <c r="R56" s="33">
        <f t="shared" si="3"/>
        <v>3038.1266666666706</v>
      </c>
      <c r="S56" s="33">
        <v>58.43</v>
      </c>
      <c r="T56" s="590">
        <f t="shared" si="15"/>
        <v>3154.9866666666703</v>
      </c>
      <c r="U56" s="31">
        <v>58.43</v>
      </c>
      <c r="V56" s="59">
        <f t="shared" si="16"/>
        <v>3213.4166666666702</v>
      </c>
      <c r="W56" s="31">
        <v>58.43</v>
      </c>
      <c r="X56" s="59">
        <f t="shared" si="17"/>
        <v>3271.84666666667</v>
      </c>
      <c r="Y56" s="59">
        <f t="shared" si="4"/>
        <v>3330.2766666666698</v>
      </c>
      <c r="Z56" s="59">
        <f t="shared" si="18"/>
        <v>3388.7066666666697</v>
      </c>
      <c r="AA56" s="59">
        <f t="shared" si="19"/>
        <v>3447.1366666666695</v>
      </c>
      <c r="AB56" s="59">
        <v>3505.52</v>
      </c>
      <c r="AC56" s="591">
        <f t="shared" si="20"/>
        <v>0</v>
      </c>
      <c r="AD56" s="33"/>
      <c r="AE56" s="33"/>
      <c r="AF56" s="33"/>
      <c r="AG56" s="33"/>
      <c r="AH56" s="33"/>
      <c r="AI56" s="33"/>
      <c r="AJ56" s="33">
        <f t="shared" si="5"/>
        <v>58.425333333333334</v>
      </c>
      <c r="AK56" s="33">
        <f t="shared" si="6"/>
        <v>2921.2666666666705</v>
      </c>
      <c r="AL56" s="33">
        <f t="shared" si="24"/>
        <v>58.425333333333334</v>
      </c>
      <c r="AM56" s="33">
        <f t="shared" si="21"/>
        <v>2979.6920000000036</v>
      </c>
      <c r="AN56" s="33">
        <f t="shared" si="24"/>
        <v>58.425333333333334</v>
      </c>
      <c r="AO56" s="33">
        <f t="shared" si="22"/>
        <v>3038.1173333333368</v>
      </c>
      <c r="AP56" s="33">
        <f t="shared" si="24"/>
        <v>58.425333333333334</v>
      </c>
      <c r="AQ56" s="33">
        <f t="shared" si="7"/>
        <v>3096.5426666666699</v>
      </c>
      <c r="AR56" s="33">
        <f t="shared" si="24"/>
        <v>58.425333333333334</v>
      </c>
      <c r="AS56" s="33">
        <f t="shared" si="8"/>
        <v>3154.968000000003</v>
      </c>
      <c r="AT56" s="34">
        <f t="shared" si="9"/>
        <v>408.97733333333008</v>
      </c>
      <c r="AU56" s="331"/>
      <c r="AV56" s="331"/>
      <c r="AW56" s="331"/>
      <c r="AX56" s="331"/>
      <c r="AY56" s="435"/>
      <c r="AZ56" s="34"/>
      <c r="BA56" s="34"/>
      <c r="BB56" s="34"/>
      <c r="BC56" s="63">
        <v>42005</v>
      </c>
      <c r="BD56" s="45">
        <f t="shared" si="25"/>
        <v>-42004</v>
      </c>
      <c r="BE56" s="45">
        <f t="shared" si="23"/>
        <v>-1380.9534246575342</v>
      </c>
      <c r="BF56" s="45">
        <v>46</v>
      </c>
      <c r="BG56" s="65">
        <f t="shared" si="10"/>
        <v>2687.5653333333389</v>
      </c>
    </row>
    <row r="57" spans="1:59" ht="22.5" x14ac:dyDescent="0.2">
      <c r="A57" s="25">
        <v>1</v>
      </c>
      <c r="B57" s="26" t="s">
        <v>83</v>
      </c>
      <c r="C57" s="38" t="s">
        <v>84</v>
      </c>
      <c r="D57" s="43">
        <v>17400</v>
      </c>
      <c r="E57" s="40" t="s">
        <v>85</v>
      </c>
      <c r="F57" s="41">
        <v>42990</v>
      </c>
      <c r="G57" s="44">
        <v>17400</v>
      </c>
      <c r="H57" s="30">
        <v>0.2</v>
      </c>
      <c r="I57" s="31">
        <f t="shared" si="0"/>
        <v>3480</v>
      </c>
      <c r="J57" s="32">
        <f t="shared" si="11"/>
        <v>1.6666666666666701E-2</v>
      </c>
      <c r="K57" s="33">
        <f t="shared" si="12"/>
        <v>290.00000000000063</v>
      </c>
      <c r="L57" s="33">
        <v>4640.0000000000073</v>
      </c>
      <c r="M57" s="33">
        <f t="shared" si="13"/>
        <v>290</v>
      </c>
      <c r="N57" s="33">
        <f t="shared" si="1"/>
        <v>4930.0000000000073</v>
      </c>
      <c r="O57" s="33">
        <v>290</v>
      </c>
      <c r="P57" s="33">
        <f t="shared" si="2"/>
        <v>5220.0000000000082</v>
      </c>
      <c r="Q57" s="33">
        <f t="shared" si="14"/>
        <v>5510.0000000000082</v>
      </c>
      <c r="R57" s="33">
        <f t="shared" si="3"/>
        <v>5800.0000000000082</v>
      </c>
      <c r="S57" s="33">
        <v>290</v>
      </c>
      <c r="T57" s="590">
        <f t="shared" si="15"/>
        <v>6380.0000000000082</v>
      </c>
      <c r="U57" s="31">
        <v>290</v>
      </c>
      <c r="V57" s="59">
        <f t="shared" si="16"/>
        <v>6670.0000000000082</v>
      </c>
      <c r="W57" s="31">
        <v>290</v>
      </c>
      <c r="X57" s="59">
        <f t="shared" si="17"/>
        <v>6960.0000000000082</v>
      </c>
      <c r="Y57" s="59">
        <f t="shared" si="4"/>
        <v>7250.0000000000082</v>
      </c>
      <c r="Z57" s="59">
        <f t="shared" si="18"/>
        <v>7540.0000000000082</v>
      </c>
      <c r="AA57" s="59">
        <f t="shared" si="19"/>
        <v>7830.0000000000082</v>
      </c>
      <c r="AB57" s="59">
        <f t="shared" si="26"/>
        <v>8120.0000000000082</v>
      </c>
      <c r="AC57" s="591">
        <f t="shared" si="20"/>
        <v>9279.9999999999927</v>
      </c>
      <c r="AD57" s="33"/>
      <c r="AE57" s="33"/>
      <c r="AF57" s="33"/>
      <c r="AG57" s="33"/>
      <c r="AH57" s="33"/>
      <c r="AI57" s="33"/>
      <c r="AJ57" s="33">
        <f t="shared" si="5"/>
        <v>290</v>
      </c>
      <c r="AK57" s="33">
        <f t="shared" si="6"/>
        <v>5220.0000000000073</v>
      </c>
      <c r="AL57" s="33">
        <f t="shared" si="24"/>
        <v>290</v>
      </c>
      <c r="AM57" s="33">
        <f t="shared" si="21"/>
        <v>5510.0000000000073</v>
      </c>
      <c r="AN57" s="33">
        <f t="shared" si="24"/>
        <v>290</v>
      </c>
      <c r="AO57" s="33">
        <f t="shared" si="22"/>
        <v>5800.0000000000073</v>
      </c>
      <c r="AP57" s="33">
        <f t="shared" si="24"/>
        <v>290</v>
      </c>
      <c r="AQ57" s="33">
        <f t="shared" si="7"/>
        <v>6090.0000000000073</v>
      </c>
      <c r="AR57" s="33">
        <f t="shared" si="24"/>
        <v>290</v>
      </c>
      <c r="AS57" s="33">
        <f t="shared" si="8"/>
        <v>6380.0000000000073</v>
      </c>
      <c r="AT57" s="34">
        <f t="shared" si="9"/>
        <v>11309.999999999993</v>
      </c>
      <c r="AU57" s="331"/>
      <c r="AV57" s="331"/>
      <c r="AW57" s="331"/>
      <c r="AX57" s="331"/>
      <c r="AY57" s="435"/>
      <c r="AZ57" s="34"/>
      <c r="BA57" s="34"/>
      <c r="BB57" s="34"/>
      <c r="BC57" s="64">
        <v>42990</v>
      </c>
      <c r="BD57" s="45">
        <f t="shared" si="25"/>
        <v>-42989</v>
      </c>
      <c r="BE57" s="329">
        <f t="shared" si="23"/>
        <v>-1413.3369863013697</v>
      </c>
      <c r="BF57" s="45">
        <v>14</v>
      </c>
      <c r="BG57" s="65">
        <f t="shared" si="10"/>
        <v>4060.0000000000086</v>
      </c>
    </row>
    <row r="58" spans="1:59" ht="22.5" x14ac:dyDescent="0.2">
      <c r="A58" s="25">
        <v>1</v>
      </c>
      <c r="B58" s="26" t="s">
        <v>86</v>
      </c>
      <c r="C58" s="38" t="s">
        <v>84</v>
      </c>
      <c r="D58" s="43">
        <v>17400</v>
      </c>
      <c r="E58" s="40" t="s">
        <v>85</v>
      </c>
      <c r="F58" s="41">
        <v>42990</v>
      </c>
      <c r="G58" s="44">
        <v>17400</v>
      </c>
      <c r="H58" s="30">
        <v>0.2</v>
      </c>
      <c r="I58" s="31">
        <f t="shared" si="0"/>
        <v>3480</v>
      </c>
      <c r="J58" s="32">
        <f t="shared" si="11"/>
        <v>1.6666666666666701E-2</v>
      </c>
      <c r="K58" s="33">
        <f t="shared" si="12"/>
        <v>290.00000000000063</v>
      </c>
      <c r="L58" s="33">
        <v>4640.0000000000073</v>
      </c>
      <c r="M58" s="33">
        <f t="shared" si="13"/>
        <v>290</v>
      </c>
      <c r="N58" s="33">
        <f t="shared" si="1"/>
        <v>4930.0000000000073</v>
      </c>
      <c r="O58" s="33">
        <v>290</v>
      </c>
      <c r="P58" s="33">
        <f t="shared" si="2"/>
        <v>5220.0000000000082</v>
      </c>
      <c r="Q58" s="33">
        <f t="shared" si="14"/>
        <v>5510.0000000000082</v>
      </c>
      <c r="R58" s="33">
        <f t="shared" si="3"/>
        <v>5800.0000000000082</v>
      </c>
      <c r="S58" s="33">
        <v>290</v>
      </c>
      <c r="T58" s="590">
        <f t="shared" si="15"/>
        <v>6380.0000000000082</v>
      </c>
      <c r="U58" s="31">
        <v>290</v>
      </c>
      <c r="V58" s="59">
        <f t="shared" si="16"/>
        <v>6670.0000000000082</v>
      </c>
      <c r="W58" s="31">
        <v>290</v>
      </c>
      <c r="X58" s="59">
        <f t="shared" si="17"/>
        <v>6960.0000000000082</v>
      </c>
      <c r="Y58" s="59">
        <f t="shared" si="4"/>
        <v>7250.0000000000082</v>
      </c>
      <c r="Z58" s="59">
        <f t="shared" si="18"/>
        <v>7540.0000000000082</v>
      </c>
      <c r="AA58" s="59">
        <f t="shared" si="19"/>
        <v>7830.0000000000082</v>
      </c>
      <c r="AB58" s="59">
        <f t="shared" si="26"/>
        <v>8120.0000000000082</v>
      </c>
      <c r="AC58" s="591">
        <f t="shared" si="20"/>
        <v>9279.9999999999927</v>
      </c>
      <c r="AD58" s="33"/>
      <c r="AE58" s="33"/>
      <c r="AF58" s="33"/>
      <c r="AG58" s="33"/>
      <c r="AH58" s="33"/>
      <c r="AI58" s="33"/>
      <c r="AJ58" s="33">
        <f t="shared" si="5"/>
        <v>290</v>
      </c>
      <c r="AK58" s="33">
        <f t="shared" si="6"/>
        <v>5220.0000000000073</v>
      </c>
      <c r="AL58" s="33">
        <f t="shared" si="24"/>
        <v>290</v>
      </c>
      <c r="AM58" s="33">
        <f t="shared" si="21"/>
        <v>5510.0000000000073</v>
      </c>
      <c r="AN58" s="33">
        <f t="shared" si="24"/>
        <v>290</v>
      </c>
      <c r="AO58" s="33">
        <f t="shared" si="22"/>
        <v>5800.0000000000073</v>
      </c>
      <c r="AP58" s="33">
        <f t="shared" si="24"/>
        <v>290</v>
      </c>
      <c r="AQ58" s="33">
        <f t="shared" si="7"/>
        <v>6090.0000000000073</v>
      </c>
      <c r="AR58" s="33">
        <f t="shared" si="24"/>
        <v>290</v>
      </c>
      <c r="AS58" s="33">
        <f t="shared" si="8"/>
        <v>6380.0000000000073</v>
      </c>
      <c r="AT58" s="34">
        <f t="shared" si="9"/>
        <v>11309.999999999993</v>
      </c>
      <c r="AU58" s="331"/>
      <c r="AV58" s="331"/>
      <c r="AW58" s="331"/>
      <c r="AX58" s="331"/>
      <c r="AY58" s="435"/>
      <c r="AZ58" s="34"/>
      <c r="BA58" s="34"/>
      <c r="BB58" s="34"/>
      <c r="BC58" s="64">
        <v>42990</v>
      </c>
      <c r="BD58" s="45">
        <f t="shared" si="25"/>
        <v>-42989</v>
      </c>
      <c r="BE58" s="45">
        <f t="shared" si="23"/>
        <v>-1413.3369863013697</v>
      </c>
      <c r="BF58" s="45">
        <v>14</v>
      </c>
      <c r="BG58" s="65">
        <f t="shared" si="10"/>
        <v>4060.0000000000086</v>
      </c>
    </row>
    <row r="59" spans="1:59" ht="22.5" x14ac:dyDescent="0.2">
      <c r="A59" s="25">
        <v>1</v>
      </c>
      <c r="B59" s="26" t="s">
        <v>87</v>
      </c>
      <c r="C59" s="38" t="s">
        <v>84</v>
      </c>
      <c r="D59" s="43">
        <v>17400</v>
      </c>
      <c r="E59" s="40" t="s">
        <v>85</v>
      </c>
      <c r="F59" s="41">
        <v>42990</v>
      </c>
      <c r="G59" s="44">
        <v>17400</v>
      </c>
      <c r="H59" s="30">
        <v>0.2</v>
      </c>
      <c r="I59" s="31">
        <f t="shared" si="0"/>
        <v>3480</v>
      </c>
      <c r="J59" s="32">
        <f t="shared" si="11"/>
        <v>1.6666666666666701E-2</v>
      </c>
      <c r="K59" s="33">
        <f t="shared" si="12"/>
        <v>290.00000000000063</v>
      </c>
      <c r="L59" s="33">
        <v>4640.0000000000073</v>
      </c>
      <c r="M59" s="33">
        <f t="shared" si="13"/>
        <v>290</v>
      </c>
      <c r="N59" s="33">
        <f t="shared" si="1"/>
        <v>4930.0000000000073</v>
      </c>
      <c r="O59" s="33">
        <v>290</v>
      </c>
      <c r="P59" s="33">
        <f t="shared" si="2"/>
        <v>5220.0000000000082</v>
      </c>
      <c r="Q59" s="33">
        <f t="shared" si="14"/>
        <v>5510.0000000000082</v>
      </c>
      <c r="R59" s="33">
        <f t="shared" si="3"/>
        <v>5800.0000000000082</v>
      </c>
      <c r="S59" s="33">
        <v>290</v>
      </c>
      <c r="T59" s="590">
        <f t="shared" si="15"/>
        <v>6380.0000000000082</v>
      </c>
      <c r="U59" s="31">
        <v>290</v>
      </c>
      <c r="V59" s="59">
        <f t="shared" si="16"/>
        <v>6670.0000000000082</v>
      </c>
      <c r="W59" s="31">
        <v>290</v>
      </c>
      <c r="X59" s="59">
        <f t="shared" si="17"/>
        <v>6960.0000000000082</v>
      </c>
      <c r="Y59" s="59">
        <f t="shared" si="4"/>
        <v>7250.0000000000082</v>
      </c>
      <c r="Z59" s="59">
        <f t="shared" si="18"/>
        <v>7540.0000000000082</v>
      </c>
      <c r="AA59" s="59">
        <f t="shared" si="19"/>
        <v>7830.0000000000082</v>
      </c>
      <c r="AB59" s="59">
        <f t="shared" si="26"/>
        <v>8120.0000000000082</v>
      </c>
      <c r="AC59" s="591">
        <f t="shared" si="20"/>
        <v>9279.9999999999927</v>
      </c>
      <c r="AD59" s="33"/>
      <c r="AE59" s="33"/>
      <c r="AF59" s="33"/>
      <c r="AG59" s="33"/>
      <c r="AH59" s="33"/>
      <c r="AI59" s="33"/>
      <c r="AJ59" s="33">
        <f t="shared" si="5"/>
        <v>290</v>
      </c>
      <c r="AK59" s="33">
        <f t="shared" si="6"/>
        <v>5220.0000000000073</v>
      </c>
      <c r="AL59" s="33">
        <f t="shared" si="24"/>
        <v>290</v>
      </c>
      <c r="AM59" s="33">
        <f t="shared" si="21"/>
        <v>5510.0000000000073</v>
      </c>
      <c r="AN59" s="33">
        <f t="shared" si="24"/>
        <v>290</v>
      </c>
      <c r="AO59" s="33">
        <f t="shared" si="22"/>
        <v>5800.0000000000073</v>
      </c>
      <c r="AP59" s="33">
        <f t="shared" si="24"/>
        <v>290</v>
      </c>
      <c r="AQ59" s="33">
        <f t="shared" si="7"/>
        <v>6090.0000000000073</v>
      </c>
      <c r="AR59" s="33">
        <f t="shared" si="24"/>
        <v>290</v>
      </c>
      <c r="AS59" s="33">
        <f t="shared" si="8"/>
        <v>6380.0000000000073</v>
      </c>
      <c r="AT59" s="34">
        <f t="shared" si="9"/>
        <v>11309.999999999993</v>
      </c>
      <c r="AU59" s="331"/>
      <c r="AV59" s="331"/>
      <c r="AW59" s="331"/>
      <c r="AX59" s="331"/>
      <c r="AY59" s="435"/>
      <c r="AZ59" s="34"/>
      <c r="BA59" s="34"/>
      <c r="BB59" s="34"/>
      <c r="BC59" s="64">
        <v>42990</v>
      </c>
      <c r="BD59" s="45">
        <f t="shared" si="25"/>
        <v>-42989</v>
      </c>
      <c r="BE59" s="45">
        <f t="shared" si="23"/>
        <v>-1413.3369863013697</v>
      </c>
      <c r="BF59" s="45">
        <v>14</v>
      </c>
      <c r="BG59" s="65">
        <f t="shared" si="10"/>
        <v>4060.0000000000086</v>
      </c>
    </row>
    <row r="60" spans="1:59" ht="33.75" x14ac:dyDescent="0.2">
      <c r="A60" s="25">
        <v>1</v>
      </c>
      <c r="B60" s="26" t="s">
        <v>88</v>
      </c>
      <c r="C60" s="38" t="s">
        <v>89</v>
      </c>
      <c r="D60" s="43">
        <v>17400</v>
      </c>
      <c r="E60" s="40" t="s">
        <v>85</v>
      </c>
      <c r="F60" s="41">
        <v>42990</v>
      </c>
      <c r="G60" s="44">
        <v>17400</v>
      </c>
      <c r="H60" s="30">
        <v>0.2</v>
      </c>
      <c r="I60" s="31">
        <f t="shared" si="0"/>
        <v>3480</v>
      </c>
      <c r="J60" s="32">
        <f t="shared" si="11"/>
        <v>1.6666666666666701E-2</v>
      </c>
      <c r="K60" s="33">
        <f t="shared" si="12"/>
        <v>290.00000000000063</v>
      </c>
      <c r="L60" s="33">
        <v>4640.0000000000073</v>
      </c>
      <c r="M60" s="33">
        <f t="shared" si="13"/>
        <v>290</v>
      </c>
      <c r="N60" s="33">
        <f t="shared" si="1"/>
        <v>4930.0000000000073</v>
      </c>
      <c r="O60" s="33">
        <v>290</v>
      </c>
      <c r="P60" s="33">
        <f t="shared" si="2"/>
        <v>5220.0000000000082</v>
      </c>
      <c r="Q60" s="33">
        <f t="shared" si="14"/>
        <v>5510.0000000000082</v>
      </c>
      <c r="R60" s="33">
        <f t="shared" si="3"/>
        <v>5800.0000000000082</v>
      </c>
      <c r="S60" s="33">
        <v>290</v>
      </c>
      <c r="T60" s="590">
        <f t="shared" si="15"/>
        <v>6380.0000000000082</v>
      </c>
      <c r="U60" s="31">
        <v>290</v>
      </c>
      <c r="V60" s="59">
        <f t="shared" si="16"/>
        <v>6670.0000000000082</v>
      </c>
      <c r="W60" s="31">
        <v>290</v>
      </c>
      <c r="X60" s="59">
        <f t="shared" si="17"/>
        <v>6960.0000000000082</v>
      </c>
      <c r="Y60" s="59">
        <f t="shared" si="4"/>
        <v>7250.0000000000082</v>
      </c>
      <c r="Z60" s="59">
        <f t="shared" si="18"/>
        <v>7540.0000000000082</v>
      </c>
      <c r="AA60" s="59">
        <f t="shared" si="19"/>
        <v>7830.0000000000082</v>
      </c>
      <c r="AB60" s="59">
        <f t="shared" si="26"/>
        <v>8120.0000000000082</v>
      </c>
      <c r="AC60" s="591">
        <f t="shared" si="20"/>
        <v>9279.9999999999927</v>
      </c>
      <c r="AD60" s="33"/>
      <c r="AE60" s="33"/>
      <c r="AF60" s="33"/>
      <c r="AG60" s="33"/>
      <c r="AH60" s="33"/>
      <c r="AI60" s="33"/>
      <c r="AJ60" s="33">
        <f t="shared" si="5"/>
        <v>290</v>
      </c>
      <c r="AK60" s="33">
        <f t="shared" si="6"/>
        <v>5220.0000000000073</v>
      </c>
      <c r="AL60" s="33">
        <f t="shared" si="24"/>
        <v>290</v>
      </c>
      <c r="AM60" s="33">
        <f t="shared" si="21"/>
        <v>5510.0000000000073</v>
      </c>
      <c r="AN60" s="33">
        <f t="shared" si="24"/>
        <v>290</v>
      </c>
      <c r="AO60" s="33">
        <f t="shared" si="22"/>
        <v>5800.0000000000073</v>
      </c>
      <c r="AP60" s="33">
        <f t="shared" si="24"/>
        <v>290</v>
      </c>
      <c r="AQ60" s="33">
        <f t="shared" si="7"/>
        <v>6090.0000000000073</v>
      </c>
      <c r="AR60" s="33">
        <f t="shared" si="24"/>
        <v>290</v>
      </c>
      <c r="AS60" s="33">
        <f t="shared" si="8"/>
        <v>6380.0000000000073</v>
      </c>
      <c r="AT60" s="34">
        <f t="shared" si="9"/>
        <v>11309.999999999993</v>
      </c>
      <c r="AU60" s="331"/>
      <c r="AV60" s="331"/>
      <c r="AW60" s="331"/>
      <c r="AX60" s="331"/>
      <c r="AY60" s="435"/>
      <c r="AZ60" s="34"/>
      <c r="BA60" s="34"/>
      <c r="BB60" s="34"/>
      <c r="BC60" s="64">
        <v>42990</v>
      </c>
      <c r="BD60" s="45">
        <f t="shared" si="25"/>
        <v>-42989</v>
      </c>
      <c r="BE60" s="45">
        <f t="shared" si="23"/>
        <v>-1413.3369863013697</v>
      </c>
      <c r="BF60" s="45">
        <v>14</v>
      </c>
      <c r="BG60" s="65">
        <f t="shared" si="10"/>
        <v>4060.0000000000086</v>
      </c>
    </row>
    <row r="61" spans="1:59" ht="22.5" x14ac:dyDescent="0.2">
      <c r="A61" s="25">
        <v>1</v>
      </c>
      <c r="B61" s="26" t="s">
        <v>90</v>
      </c>
      <c r="C61" s="38" t="s">
        <v>84</v>
      </c>
      <c r="D61" s="43">
        <v>17400</v>
      </c>
      <c r="E61" s="40" t="s">
        <v>85</v>
      </c>
      <c r="F61" s="41">
        <v>42990</v>
      </c>
      <c r="G61" s="44">
        <v>17400</v>
      </c>
      <c r="H61" s="30">
        <v>0.2</v>
      </c>
      <c r="I61" s="31">
        <f t="shared" si="0"/>
        <v>3480</v>
      </c>
      <c r="J61" s="32">
        <f t="shared" si="11"/>
        <v>1.6666666666666701E-2</v>
      </c>
      <c r="K61" s="33">
        <f t="shared" si="12"/>
        <v>290.00000000000063</v>
      </c>
      <c r="L61" s="33">
        <v>4640.0000000000073</v>
      </c>
      <c r="M61" s="33">
        <f t="shared" si="13"/>
        <v>290</v>
      </c>
      <c r="N61" s="33">
        <f t="shared" si="1"/>
        <v>4930.0000000000073</v>
      </c>
      <c r="O61" s="33">
        <v>290</v>
      </c>
      <c r="P61" s="33">
        <f t="shared" si="2"/>
        <v>5220.0000000000082</v>
      </c>
      <c r="Q61" s="33">
        <f t="shared" si="14"/>
        <v>5510.0000000000082</v>
      </c>
      <c r="R61" s="33">
        <f t="shared" si="3"/>
        <v>5800.0000000000082</v>
      </c>
      <c r="S61" s="33">
        <v>290</v>
      </c>
      <c r="T61" s="590">
        <f t="shared" si="15"/>
        <v>6380.0000000000082</v>
      </c>
      <c r="U61" s="31">
        <v>290</v>
      </c>
      <c r="V61" s="59">
        <f t="shared" si="16"/>
        <v>6670.0000000000082</v>
      </c>
      <c r="W61" s="31">
        <v>290</v>
      </c>
      <c r="X61" s="59">
        <f t="shared" si="17"/>
        <v>6960.0000000000082</v>
      </c>
      <c r="Y61" s="59">
        <f t="shared" si="4"/>
        <v>7250.0000000000082</v>
      </c>
      <c r="Z61" s="59">
        <f t="shared" si="18"/>
        <v>7540.0000000000082</v>
      </c>
      <c r="AA61" s="59">
        <f t="shared" si="19"/>
        <v>7830.0000000000082</v>
      </c>
      <c r="AB61" s="59">
        <f t="shared" si="26"/>
        <v>8120.0000000000082</v>
      </c>
      <c r="AC61" s="591">
        <f t="shared" si="20"/>
        <v>9279.9999999999927</v>
      </c>
      <c r="AD61" s="33"/>
      <c r="AE61" s="33"/>
      <c r="AF61" s="33"/>
      <c r="AG61" s="33"/>
      <c r="AH61" s="33"/>
      <c r="AI61" s="33"/>
      <c r="AJ61" s="33">
        <f t="shared" si="5"/>
        <v>290</v>
      </c>
      <c r="AK61" s="33">
        <f t="shared" si="6"/>
        <v>5220.0000000000073</v>
      </c>
      <c r="AL61" s="33">
        <f t="shared" si="24"/>
        <v>290</v>
      </c>
      <c r="AM61" s="33">
        <f t="shared" si="21"/>
        <v>5510.0000000000073</v>
      </c>
      <c r="AN61" s="33">
        <f t="shared" si="24"/>
        <v>290</v>
      </c>
      <c r="AO61" s="33">
        <f t="shared" si="22"/>
        <v>5800.0000000000073</v>
      </c>
      <c r="AP61" s="33">
        <f t="shared" si="24"/>
        <v>290</v>
      </c>
      <c r="AQ61" s="33">
        <f t="shared" si="7"/>
        <v>6090.0000000000073</v>
      </c>
      <c r="AR61" s="33">
        <f t="shared" si="24"/>
        <v>290</v>
      </c>
      <c r="AS61" s="33">
        <f t="shared" si="8"/>
        <v>6380.0000000000073</v>
      </c>
      <c r="AT61" s="34">
        <f t="shared" si="9"/>
        <v>11309.999999999993</v>
      </c>
      <c r="AU61" s="331"/>
      <c r="AV61" s="331"/>
      <c r="AW61" s="331"/>
      <c r="AX61" s="331"/>
      <c r="AY61" s="435"/>
      <c r="AZ61" s="34"/>
      <c r="BA61" s="34"/>
      <c r="BB61" s="34"/>
      <c r="BC61" s="64">
        <v>42990</v>
      </c>
      <c r="BD61" s="45">
        <f t="shared" si="25"/>
        <v>-42989</v>
      </c>
      <c r="BE61" s="45">
        <f t="shared" si="23"/>
        <v>-1413.3369863013697</v>
      </c>
      <c r="BF61" s="45">
        <v>14</v>
      </c>
      <c r="BG61" s="65">
        <f t="shared" si="10"/>
        <v>4060.0000000000086</v>
      </c>
    </row>
    <row r="62" spans="1:59" ht="22.5" x14ac:dyDescent="0.2">
      <c r="A62" s="25">
        <v>1</v>
      </c>
      <c r="B62" s="26" t="s">
        <v>91</v>
      </c>
      <c r="C62" s="38" t="s">
        <v>84</v>
      </c>
      <c r="D62" s="43">
        <v>17400</v>
      </c>
      <c r="E62" s="40" t="s">
        <v>85</v>
      </c>
      <c r="F62" s="41">
        <v>42990</v>
      </c>
      <c r="G62" s="44">
        <v>17400</v>
      </c>
      <c r="H62" s="30">
        <v>0.2</v>
      </c>
      <c r="I62" s="31">
        <f t="shared" si="0"/>
        <v>3480</v>
      </c>
      <c r="J62" s="32">
        <f t="shared" si="11"/>
        <v>1.6666666666666701E-2</v>
      </c>
      <c r="K62" s="33">
        <f t="shared" si="12"/>
        <v>290.00000000000063</v>
      </c>
      <c r="L62" s="33">
        <v>4640.0000000000073</v>
      </c>
      <c r="M62" s="33">
        <f t="shared" si="13"/>
        <v>290</v>
      </c>
      <c r="N62" s="33">
        <f t="shared" si="1"/>
        <v>4930.0000000000073</v>
      </c>
      <c r="O62" s="33">
        <v>290</v>
      </c>
      <c r="P62" s="33">
        <f t="shared" si="2"/>
        <v>5220.0000000000082</v>
      </c>
      <c r="Q62" s="33">
        <f t="shared" si="14"/>
        <v>5510.0000000000082</v>
      </c>
      <c r="R62" s="33">
        <f t="shared" si="3"/>
        <v>5800.0000000000082</v>
      </c>
      <c r="S62" s="33">
        <v>290</v>
      </c>
      <c r="T62" s="590">
        <f t="shared" si="15"/>
        <v>6380.0000000000082</v>
      </c>
      <c r="U62" s="31">
        <v>290</v>
      </c>
      <c r="V62" s="59">
        <f t="shared" si="16"/>
        <v>6670.0000000000082</v>
      </c>
      <c r="W62" s="31">
        <v>290</v>
      </c>
      <c r="X62" s="59">
        <f t="shared" si="17"/>
        <v>6960.0000000000082</v>
      </c>
      <c r="Y62" s="59">
        <f t="shared" si="4"/>
        <v>7250.0000000000082</v>
      </c>
      <c r="Z62" s="59">
        <f t="shared" si="18"/>
        <v>7540.0000000000082</v>
      </c>
      <c r="AA62" s="59">
        <f t="shared" si="19"/>
        <v>7830.0000000000082</v>
      </c>
      <c r="AB62" s="59">
        <f t="shared" si="26"/>
        <v>8120.0000000000082</v>
      </c>
      <c r="AC62" s="591">
        <f t="shared" si="20"/>
        <v>9279.9999999999927</v>
      </c>
      <c r="AD62" s="33"/>
      <c r="AE62" s="33"/>
      <c r="AF62" s="33"/>
      <c r="AG62" s="33"/>
      <c r="AH62" s="33"/>
      <c r="AI62" s="33"/>
      <c r="AJ62" s="33">
        <f t="shared" si="5"/>
        <v>290</v>
      </c>
      <c r="AK62" s="33">
        <f t="shared" si="6"/>
        <v>5220.0000000000073</v>
      </c>
      <c r="AL62" s="33">
        <f t="shared" si="24"/>
        <v>290</v>
      </c>
      <c r="AM62" s="33">
        <f t="shared" si="21"/>
        <v>5510.0000000000073</v>
      </c>
      <c r="AN62" s="33">
        <f t="shared" si="24"/>
        <v>290</v>
      </c>
      <c r="AO62" s="33">
        <f t="shared" si="22"/>
        <v>5800.0000000000073</v>
      </c>
      <c r="AP62" s="33">
        <f t="shared" si="24"/>
        <v>290</v>
      </c>
      <c r="AQ62" s="33">
        <f t="shared" si="7"/>
        <v>6090.0000000000073</v>
      </c>
      <c r="AR62" s="33">
        <f t="shared" si="24"/>
        <v>290</v>
      </c>
      <c r="AS62" s="33">
        <f t="shared" si="8"/>
        <v>6380.0000000000073</v>
      </c>
      <c r="AT62" s="34">
        <f t="shared" si="9"/>
        <v>11309.999999999993</v>
      </c>
      <c r="AU62" s="331"/>
      <c r="AV62" s="331"/>
      <c r="AW62" s="331"/>
      <c r="AX62" s="331"/>
      <c r="AY62" s="435"/>
      <c r="AZ62" s="34"/>
      <c r="BA62" s="34"/>
      <c r="BB62" s="34"/>
      <c r="BC62" s="64">
        <v>42990</v>
      </c>
      <c r="BD62" s="45">
        <f t="shared" si="25"/>
        <v>-42989</v>
      </c>
      <c r="BE62" s="45">
        <f t="shared" si="23"/>
        <v>-1413.3369863013697</v>
      </c>
      <c r="BF62" s="45">
        <v>14</v>
      </c>
      <c r="BG62" s="65">
        <f t="shared" si="10"/>
        <v>4060.0000000000086</v>
      </c>
    </row>
    <row r="63" spans="1:59" ht="22.5" x14ac:dyDescent="0.2">
      <c r="A63" s="25">
        <v>1</v>
      </c>
      <c r="B63" s="26" t="s">
        <v>92</v>
      </c>
      <c r="C63" s="38" t="s">
        <v>84</v>
      </c>
      <c r="D63" s="43">
        <v>17400</v>
      </c>
      <c r="E63" s="40" t="s">
        <v>85</v>
      </c>
      <c r="F63" s="41">
        <v>42990</v>
      </c>
      <c r="G63" s="44">
        <v>17400</v>
      </c>
      <c r="H63" s="30">
        <v>0.2</v>
      </c>
      <c r="I63" s="31">
        <f t="shared" si="0"/>
        <v>3480</v>
      </c>
      <c r="J63" s="32">
        <f t="shared" si="11"/>
        <v>1.6666666666666701E-2</v>
      </c>
      <c r="K63" s="33">
        <f t="shared" si="12"/>
        <v>290.00000000000063</v>
      </c>
      <c r="L63" s="33">
        <v>4640.0000000000073</v>
      </c>
      <c r="M63" s="33">
        <f t="shared" si="13"/>
        <v>290</v>
      </c>
      <c r="N63" s="33">
        <f t="shared" si="1"/>
        <v>4930.0000000000073</v>
      </c>
      <c r="O63" s="33">
        <v>290</v>
      </c>
      <c r="P63" s="33">
        <f t="shared" si="2"/>
        <v>5220.0000000000082</v>
      </c>
      <c r="Q63" s="33">
        <f t="shared" si="14"/>
        <v>5510.0000000000082</v>
      </c>
      <c r="R63" s="33">
        <f t="shared" si="3"/>
        <v>5800.0000000000082</v>
      </c>
      <c r="S63" s="33">
        <v>290</v>
      </c>
      <c r="T63" s="590">
        <f t="shared" si="15"/>
        <v>6380.0000000000082</v>
      </c>
      <c r="U63" s="31">
        <v>290</v>
      </c>
      <c r="V63" s="59">
        <f t="shared" si="16"/>
        <v>6670.0000000000082</v>
      </c>
      <c r="W63" s="31">
        <v>290</v>
      </c>
      <c r="X63" s="59">
        <f t="shared" si="17"/>
        <v>6960.0000000000082</v>
      </c>
      <c r="Y63" s="59">
        <f t="shared" si="4"/>
        <v>7250.0000000000082</v>
      </c>
      <c r="Z63" s="59">
        <f t="shared" si="18"/>
        <v>7540.0000000000082</v>
      </c>
      <c r="AA63" s="59">
        <f t="shared" si="19"/>
        <v>7830.0000000000082</v>
      </c>
      <c r="AB63" s="59">
        <f t="shared" si="26"/>
        <v>8120.0000000000082</v>
      </c>
      <c r="AC63" s="591">
        <f t="shared" si="20"/>
        <v>9279.9999999999927</v>
      </c>
      <c r="AD63" s="33"/>
      <c r="AE63" s="33"/>
      <c r="AF63" s="33"/>
      <c r="AG63" s="33"/>
      <c r="AH63" s="33"/>
      <c r="AI63" s="33"/>
      <c r="AJ63" s="33">
        <f t="shared" si="5"/>
        <v>290</v>
      </c>
      <c r="AK63" s="33">
        <f t="shared" si="6"/>
        <v>5220.0000000000073</v>
      </c>
      <c r="AL63" s="33">
        <f t="shared" si="24"/>
        <v>290</v>
      </c>
      <c r="AM63" s="33">
        <f t="shared" si="21"/>
        <v>5510.0000000000073</v>
      </c>
      <c r="AN63" s="33">
        <f t="shared" si="24"/>
        <v>290</v>
      </c>
      <c r="AO63" s="33">
        <f t="shared" si="22"/>
        <v>5800.0000000000073</v>
      </c>
      <c r="AP63" s="33">
        <f t="shared" si="24"/>
        <v>290</v>
      </c>
      <c r="AQ63" s="33">
        <f t="shared" si="7"/>
        <v>6090.0000000000073</v>
      </c>
      <c r="AR63" s="33">
        <f t="shared" si="24"/>
        <v>290</v>
      </c>
      <c r="AS63" s="33">
        <f t="shared" si="8"/>
        <v>6380.0000000000073</v>
      </c>
      <c r="AT63" s="34">
        <f t="shared" si="9"/>
        <v>11309.999999999993</v>
      </c>
      <c r="AU63" s="331"/>
      <c r="AV63" s="331"/>
      <c r="AW63" s="331"/>
      <c r="AX63" s="331"/>
      <c r="AY63" s="435"/>
      <c r="AZ63" s="34"/>
      <c r="BA63" s="34"/>
      <c r="BB63" s="34"/>
      <c r="BC63" s="64">
        <v>42990</v>
      </c>
      <c r="BD63" s="45">
        <f t="shared" si="25"/>
        <v>-42989</v>
      </c>
      <c r="BE63" s="45">
        <f t="shared" si="23"/>
        <v>-1413.3369863013697</v>
      </c>
      <c r="BF63" s="45">
        <v>14</v>
      </c>
      <c r="BG63" s="65">
        <f t="shared" si="10"/>
        <v>4060.0000000000086</v>
      </c>
    </row>
    <row r="64" spans="1:59" ht="33.75" x14ac:dyDescent="0.2">
      <c r="A64" s="25">
        <v>1</v>
      </c>
      <c r="B64" s="26" t="s">
        <v>93</v>
      </c>
      <c r="C64" s="38" t="s">
        <v>94</v>
      </c>
      <c r="D64" s="43">
        <v>27840</v>
      </c>
      <c r="E64" s="40" t="s">
        <v>85</v>
      </c>
      <c r="F64" s="41">
        <v>42990</v>
      </c>
      <c r="G64" s="44">
        <v>27840</v>
      </c>
      <c r="H64" s="30">
        <v>0.2</v>
      </c>
      <c r="I64" s="31">
        <f t="shared" si="0"/>
        <v>5568</v>
      </c>
      <c r="J64" s="32">
        <f t="shared" si="11"/>
        <v>1.6666666666666701E-2</v>
      </c>
      <c r="K64" s="33">
        <f t="shared" si="12"/>
        <v>464.00000000000097</v>
      </c>
      <c r="L64" s="33">
        <v>7424.0000000000109</v>
      </c>
      <c r="M64" s="33">
        <f t="shared" si="13"/>
        <v>464</v>
      </c>
      <c r="N64" s="33">
        <f t="shared" si="1"/>
        <v>7888.0000000000109</v>
      </c>
      <c r="O64" s="33">
        <v>464</v>
      </c>
      <c r="P64" s="33">
        <f t="shared" si="2"/>
        <v>8352.0000000000127</v>
      </c>
      <c r="Q64" s="33">
        <f t="shared" si="14"/>
        <v>8816.0000000000127</v>
      </c>
      <c r="R64" s="33">
        <f t="shared" si="3"/>
        <v>9280.0000000000127</v>
      </c>
      <c r="S64" s="33">
        <v>464</v>
      </c>
      <c r="T64" s="590">
        <f t="shared" si="15"/>
        <v>10208.000000000013</v>
      </c>
      <c r="U64" s="31">
        <v>464</v>
      </c>
      <c r="V64" s="59">
        <f t="shared" si="16"/>
        <v>10672.000000000013</v>
      </c>
      <c r="W64" s="31">
        <v>464</v>
      </c>
      <c r="X64" s="59">
        <f t="shared" si="17"/>
        <v>11136.000000000013</v>
      </c>
      <c r="Y64" s="59">
        <f t="shared" si="4"/>
        <v>11600.000000000013</v>
      </c>
      <c r="Z64" s="59">
        <f t="shared" si="18"/>
        <v>12064.000000000013</v>
      </c>
      <c r="AA64" s="59">
        <f t="shared" si="19"/>
        <v>12528.000000000013</v>
      </c>
      <c r="AB64" s="59">
        <f t="shared" si="26"/>
        <v>12992.000000000013</v>
      </c>
      <c r="AC64" s="591">
        <f t="shared" si="20"/>
        <v>14847.999999999987</v>
      </c>
      <c r="AD64" s="33"/>
      <c r="AE64" s="33"/>
      <c r="AF64" s="33"/>
      <c r="AG64" s="33"/>
      <c r="AH64" s="33"/>
      <c r="AI64" s="33"/>
      <c r="AJ64" s="33">
        <f t="shared" si="5"/>
        <v>464</v>
      </c>
      <c r="AK64" s="33">
        <f t="shared" si="6"/>
        <v>8352.0000000000109</v>
      </c>
      <c r="AL64" s="33">
        <f t="shared" si="24"/>
        <v>464</v>
      </c>
      <c r="AM64" s="33">
        <f t="shared" si="21"/>
        <v>8816.0000000000109</v>
      </c>
      <c r="AN64" s="33">
        <f t="shared" si="24"/>
        <v>464</v>
      </c>
      <c r="AO64" s="33">
        <f t="shared" si="22"/>
        <v>9280.0000000000109</v>
      </c>
      <c r="AP64" s="33">
        <f t="shared" si="24"/>
        <v>464</v>
      </c>
      <c r="AQ64" s="33">
        <f t="shared" si="7"/>
        <v>9744.0000000000109</v>
      </c>
      <c r="AR64" s="33">
        <f t="shared" si="24"/>
        <v>464</v>
      </c>
      <c r="AS64" s="33">
        <f t="shared" si="8"/>
        <v>10208.000000000011</v>
      </c>
      <c r="AT64" s="34">
        <f t="shared" si="9"/>
        <v>18095.999999999989</v>
      </c>
      <c r="AU64" s="331"/>
      <c r="AV64" s="331"/>
      <c r="AW64" s="331"/>
      <c r="AX64" s="331"/>
      <c r="AY64" s="435"/>
      <c r="AZ64" s="34"/>
      <c r="BA64" s="34"/>
      <c r="BB64" s="34"/>
      <c r="BC64" s="64">
        <v>42990</v>
      </c>
      <c r="BD64" s="45">
        <f t="shared" si="25"/>
        <v>-42989</v>
      </c>
      <c r="BE64" s="45">
        <f t="shared" si="23"/>
        <v>-1413.3369863013697</v>
      </c>
      <c r="BF64" s="45">
        <v>14</v>
      </c>
      <c r="BG64" s="65">
        <f t="shared" si="10"/>
        <v>6496.0000000000136</v>
      </c>
    </row>
    <row r="65" spans="1:59" ht="33.75" x14ac:dyDescent="0.2">
      <c r="A65" s="25">
        <v>1</v>
      </c>
      <c r="B65" s="26" t="s">
        <v>95</v>
      </c>
      <c r="C65" s="38" t="s">
        <v>96</v>
      </c>
      <c r="D65" s="43">
        <v>23061.96</v>
      </c>
      <c r="E65" s="40" t="s">
        <v>97</v>
      </c>
      <c r="F65" s="41">
        <v>43175</v>
      </c>
      <c r="G65" s="44">
        <v>23061.96</v>
      </c>
      <c r="H65" s="30">
        <v>0.2</v>
      </c>
      <c r="I65" s="31">
        <f t="shared" si="0"/>
        <v>4612.3919999999998</v>
      </c>
      <c r="J65" s="32">
        <f t="shared" si="11"/>
        <v>1.6666666666666701E-2</v>
      </c>
      <c r="K65" s="33">
        <f>G65*J65</f>
        <v>384.36600000000078</v>
      </c>
      <c r="L65" s="33">
        <v>3843.6600000000039</v>
      </c>
      <c r="M65" s="33">
        <f t="shared" si="13"/>
        <v>384.36599999999999</v>
      </c>
      <c r="N65" s="33">
        <f t="shared" si="1"/>
        <v>4228.0260000000035</v>
      </c>
      <c r="O65" s="33">
        <v>384.37</v>
      </c>
      <c r="P65" s="33">
        <f t="shared" si="2"/>
        <v>4612.3920000000044</v>
      </c>
      <c r="Q65" s="33">
        <f t="shared" si="14"/>
        <v>4996.7620000000043</v>
      </c>
      <c r="R65" s="33">
        <f t="shared" si="3"/>
        <v>5381.1320000000042</v>
      </c>
      <c r="S65" s="33">
        <v>384.37</v>
      </c>
      <c r="T65" s="590">
        <f t="shared" si="15"/>
        <v>6149.8720000000039</v>
      </c>
      <c r="U65" s="31">
        <v>384.37</v>
      </c>
      <c r="V65" s="59">
        <f t="shared" si="16"/>
        <v>6534.2420000000038</v>
      </c>
      <c r="W65" s="31">
        <v>384.37</v>
      </c>
      <c r="X65" s="59">
        <f t="shared" si="17"/>
        <v>6918.6120000000037</v>
      </c>
      <c r="Y65" s="59">
        <f t="shared" si="4"/>
        <v>7302.9820000000036</v>
      </c>
      <c r="Z65" s="59">
        <f t="shared" si="18"/>
        <v>7687.3520000000035</v>
      </c>
      <c r="AA65" s="59">
        <f t="shared" si="19"/>
        <v>8071.7220000000034</v>
      </c>
      <c r="AB65" s="59">
        <f t="shared" si="26"/>
        <v>8456.0920000000042</v>
      </c>
      <c r="AC65" s="591">
        <f t="shared" si="20"/>
        <v>14605.867999999995</v>
      </c>
      <c r="AD65" s="33"/>
      <c r="AE65" s="33"/>
      <c r="AF65" s="33"/>
      <c r="AG65" s="33"/>
      <c r="AH65" s="33"/>
      <c r="AI65" s="33"/>
      <c r="AJ65" s="33">
        <f t="shared" si="5"/>
        <v>384.36599999999999</v>
      </c>
      <c r="AK65" s="33">
        <f t="shared" si="6"/>
        <v>4612.3920000000035</v>
      </c>
      <c r="AL65" s="33">
        <f t="shared" si="24"/>
        <v>384.36599999999999</v>
      </c>
      <c r="AM65" s="33">
        <f t="shared" si="21"/>
        <v>4996.7580000000034</v>
      </c>
      <c r="AN65" s="33">
        <f t="shared" si="24"/>
        <v>384.36599999999999</v>
      </c>
      <c r="AO65" s="33">
        <f t="shared" si="22"/>
        <v>5381.1240000000034</v>
      </c>
      <c r="AP65" s="33">
        <f t="shared" si="24"/>
        <v>384.36599999999999</v>
      </c>
      <c r="AQ65" s="33">
        <f t="shared" si="7"/>
        <v>5765.4900000000034</v>
      </c>
      <c r="AR65" s="33">
        <f t="shared" si="24"/>
        <v>384.36599999999999</v>
      </c>
      <c r="AS65" s="33">
        <f t="shared" si="8"/>
        <v>6149.8560000000034</v>
      </c>
      <c r="AT65" s="34">
        <f t="shared" si="9"/>
        <v>17296.469999999994</v>
      </c>
      <c r="AU65" s="331"/>
      <c r="AV65" s="331"/>
      <c r="AW65" s="331"/>
      <c r="AX65" s="331"/>
      <c r="AY65" s="435"/>
      <c r="AZ65" s="34"/>
      <c r="BA65" s="34"/>
      <c r="BB65" s="34"/>
      <c r="BC65" s="64">
        <v>43175</v>
      </c>
      <c r="BD65" s="45">
        <f t="shared" si="25"/>
        <v>-43174</v>
      </c>
      <c r="BE65" s="314">
        <f t="shared" si="23"/>
        <v>-1419.4191780821918</v>
      </c>
      <c r="BF65" s="45">
        <v>8</v>
      </c>
      <c r="BG65" s="65">
        <f t="shared" si="10"/>
        <v>3074.9280000000063</v>
      </c>
    </row>
    <row r="66" spans="1:59" x14ac:dyDescent="0.2">
      <c r="A66" s="25"/>
      <c r="B66" s="26"/>
      <c r="C66" s="38"/>
      <c r="D66" s="43"/>
      <c r="E66" s="40"/>
      <c r="F66" s="41"/>
      <c r="G66" s="44"/>
      <c r="H66" s="30"/>
      <c r="I66" s="31"/>
      <c r="J66" s="32"/>
      <c r="K66" s="33"/>
      <c r="L66" s="33"/>
      <c r="M66" s="33"/>
      <c r="N66" s="33"/>
      <c r="O66" s="33"/>
      <c r="P66" s="33"/>
      <c r="Q66" s="33"/>
      <c r="R66" s="33"/>
      <c r="S66" s="33"/>
      <c r="T66" s="590"/>
      <c r="U66" s="31"/>
      <c r="V66" s="59"/>
      <c r="W66" s="31"/>
      <c r="X66" s="591"/>
      <c r="Y66" s="591"/>
      <c r="Z66" s="591"/>
      <c r="AA66" s="591"/>
      <c r="AB66" s="591"/>
      <c r="AC66" s="591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4"/>
      <c r="AU66" s="331"/>
      <c r="AV66" s="331"/>
      <c r="AW66" s="331"/>
      <c r="AX66" s="331"/>
      <c r="AY66" s="331"/>
      <c r="AZ66" s="331"/>
      <c r="BA66" s="331"/>
      <c r="BB66" s="331"/>
    </row>
    <row r="67" spans="1:59" x14ac:dyDescent="0.2">
      <c r="A67" s="25"/>
      <c r="B67" s="26"/>
      <c r="C67" s="38"/>
      <c r="D67" s="43"/>
      <c r="E67" s="40"/>
      <c r="F67" s="41"/>
      <c r="G67" s="44"/>
      <c r="H67" s="30"/>
      <c r="I67" s="31"/>
      <c r="J67" s="32"/>
      <c r="K67" s="33"/>
      <c r="L67" s="33"/>
      <c r="M67" s="33"/>
      <c r="N67" s="33"/>
      <c r="O67" s="33"/>
      <c r="P67" s="33"/>
      <c r="Q67" s="33"/>
      <c r="R67" s="33"/>
      <c r="S67" s="33"/>
      <c r="T67" s="590"/>
      <c r="U67" s="31"/>
      <c r="V67" s="59"/>
      <c r="W67" s="31"/>
      <c r="X67" s="591"/>
      <c r="Y67" s="591"/>
      <c r="Z67" s="591"/>
      <c r="AA67" s="591"/>
      <c r="AB67" s="591"/>
      <c r="AC67" s="592"/>
      <c r="AD67" s="440"/>
      <c r="AE67" s="440"/>
      <c r="AF67" s="440"/>
      <c r="AG67" s="440"/>
      <c r="AH67" s="440"/>
      <c r="AI67" s="440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4"/>
      <c r="AU67" s="331"/>
      <c r="AV67" s="331"/>
      <c r="AW67" s="331"/>
      <c r="AX67" s="331"/>
      <c r="AY67" s="331"/>
      <c r="AZ67" s="331"/>
      <c r="BA67" s="331"/>
      <c r="BB67" s="331"/>
    </row>
    <row r="68" spans="1:59" x14ac:dyDescent="0.2">
      <c r="A68" s="45"/>
      <c r="B68" s="45"/>
      <c r="C68" s="45"/>
      <c r="D68" s="46"/>
      <c r="E68" s="45"/>
      <c r="F68" s="45"/>
      <c r="G68" s="46"/>
      <c r="H68" s="45"/>
      <c r="I68" s="46"/>
      <c r="J68" s="47"/>
      <c r="K68" s="46"/>
      <c r="L68" s="46"/>
      <c r="M68" s="46"/>
      <c r="N68" s="46"/>
      <c r="O68" s="55"/>
      <c r="P68" s="55"/>
      <c r="Q68" s="55"/>
      <c r="R68" s="55"/>
      <c r="S68" s="55"/>
      <c r="T68" s="55"/>
      <c r="U68" s="46"/>
      <c r="V68" s="59"/>
      <c r="W68" s="46"/>
      <c r="X68" s="55"/>
      <c r="Y68" s="55"/>
      <c r="Z68" s="55"/>
      <c r="AA68" s="55"/>
      <c r="AB68" s="55"/>
      <c r="AJ68" s="33"/>
      <c r="AK68" s="46"/>
      <c r="AL68" s="46"/>
      <c r="AM68" s="46"/>
      <c r="AN68" s="46"/>
      <c r="AO68" s="46"/>
      <c r="AP68" s="46"/>
      <c r="AQ68" s="46"/>
      <c r="AR68" s="46"/>
      <c r="AS68" s="33"/>
      <c r="AT68" s="30"/>
      <c r="AY68" s="333"/>
      <c r="AZ68" s="333"/>
      <c r="BA68" s="11"/>
      <c r="BB68" s="11"/>
    </row>
    <row r="69" spans="1:59" ht="12" thickBot="1" x14ac:dyDescent="0.25">
      <c r="A69" s="45"/>
      <c r="B69" s="45"/>
      <c r="C69" s="48" t="s">
        <v>98</v>
      </c>
      <c r="D69" s="49">
        <f>SUM(D19:D68)</f>
        <v>461729.87000000017</v>
      </c>
      <c r="E69" s="50"/>
      <c r="F69" s="50"/>
      <c r="G69" s="49">
        <f>SUM(G19:G68)</f>
        <v>461729.87000000017</v>
      </c>
      <c r="H69" s="50" t="s">
        <v>99</v>
      </c>
      <c r="I69" s="49">
        <f>SUM(I19:I68)</f>
        <v>92345.974000000017</v>
      </c>
      <c r="J69" s="49"/>
      <c r="K69" s="49">
        <f t="shared" ref="K69:AK69" si="27">SUM(K19:K68)</f>
        <v>7695.4978333333529</v>
      </c>
      <c r="L69" s="439">
        <f t="shared" si="27"/>
        <v>274969.98800000042</v>
      </c>
      <c r="M69" s="49">
        <f t="shared" si="27"/>
        <v>7695.4978333333338</v>
      </c>
      <c r="N69" s="189">
        <f t="shared" ref="N69:AC69" si="28">SUM(N19:N68)</f>
        <v>282665.48583333392</v>
      </c>
      <c r="O69" s="189">
        <f t="shared" si="28"/>
        <v>7695.5000000000018</v>
      </c>
      <c r="P69" s="189">
        <f t="shared" si="28"/>
        <v>290360.98366666702</v>
      </c>
      <c r="Q69" s="189">
        <f t="shared" si="28"/>
        <v>298056.48366666713</v>
      </c>
      <c r="R69" s="189">
        <f t="shared" si="28"/>
        <v>305751.98366666713</v>
      </c>
      <c r="S69" s="189">
        <f t="shared" si="28"/>
        <v>7695.5000000000018</v>
      </c>
      <c r="T69" s="189">
        <f t="shared" si="28"/>
        <v>321142.98366666725</v>
      </c>
      <c r="U69" s="189">
        <f t="shared" si="28"/>
        <v>7695.5000000000018</v>
      </c>
      <c r="V69" s="189">
        <f t="shared" si="28"/>
        <v>328838.48366666702</v>
      </c>
      <c r="W69" s="189">
        <f t="shared" si="28"/>
        <v>7695.5000000000018</v>
      </c>
      <c r="X69" s="189">
        <f t="shared" si="28"/>
        <v>336533.98366666707</v>
      </c>
      <c r="Y69" s="189">
        <f t="shared" si="28"/>
        <v>344229.48366666707</v>
      </c>
      <c r="Z69" s="624">
        <f>SUM(Z19:Z68)</f>
        <v>351924.98366666707</v>
      </c>
      <c r="AA69" s="624">
        <f>SUM(AA19:AA68)</f>
        <v>359620.48366666719</v>
      </c>
      <c r="AB69" s="624">
        <f>SUM(AB19:AB68)</f>
        <v>367315.9920000002</v>
      </c>
      <c r="AC69" s="568">
        <f t="shared" si="28"/>
        <v>94413.877999999881</v>
      </c>
      <c r="AD69" s="455"/>
      <c r="AE69" s="455"/>
      <c r="AF69" s="455"/>
      <c r="AG69" s="455"/>
      <c r="AH69" s="455"/>
      <c r="AI69" s="189"/>
      <c r="AJ69" s="189">
        <f t="shared" si="27"/>
        <v>7695.4978333333338</v>
      </c>
      <c r="AK69" s="189">
        <f t="shared" si="27"/>
        <v>290360.98366666702</v>
      </c>
      <c r="AL69" s="189">
        <f t="shared" ref="AL69:AT69" si="29">SUM(AL19:AL68)</f>
        <v>7695.4978333333338</v>
      </c>
      <c r="AM69" s="189">
        <f t="shared" si="29"/>
        <v>298056.48150000058</v>
      </c>
      <c r="AN69" s="189">
        <f t="shared" si="29"/>
        <v>7695.4978333333338</v>
      </c>
      <c r="AO69" s="189">
        <f t="shared" si="29"/>
        <v>305751.97933333367</v>
      </c>
      <c r="AP69" s="189">
        <f t="shared" si="29"/>
        <v>7695.4978333333338</v>
      </c>
      <c r="AQ69" s="189">
        <f>SUM(AQ19:AQ68)</f>
        <v>313447.47716666717</v>
      </c>
      <c r="AR69" s="189">
        <f t="shared" ref="AR69" si="30">SUM(AR19:AR68)</f>
        <v>7695.4978333333338</v>
      </c>
      <c r="AS69" s="33">
        <f>AQ69+AR69</f>
        <v>321142.9750000005</v>
      </c>
      <c r="AT69" s="51">
        <f t="shared" si="29"/>
        <v>148282.39283333285</v>
      </c>
      <c r="AY69" s="333"/>
      <c r="AZ69" s="333"/>
      <c r="BA69" s="11"/>
      <c r="BB69" s="11"/>
      <c r="BG69" s="190">
        <f>SUM(BG19:BG68)</f>
        <v>259578.99233333382</v>
      </c>
    </row>
    <row r="70" spans="1:59" ht="16.5" customHeight="1" thickTop="1" x14ac:dyDescent="0.2">
      <c r="A70" s="52"/>
      <c r="B70" s="2"/>
      <c r="C70" s="2"/>
      <c r="D70" s="15">
        <v>15</v>
      </c>
      <c r="E70" s="2"/>
      <c r="F70" s="2"/>
      <c r="G70" s="15">
        <v>15</v>
      </c>
      <c r="H70" s="15">
        <v>15</v>
      </c>
      <c r="I70" s="15">
        <v>15</v>
      </c>
      <c r="J70" s="53"/>
      <c r="K70" s="15"/>
      <c r="L70" s="15"/>
      <c r="M70" s="15"/>
      <c r="N70" s="15"/>
      <c r="AC70" s="569"/>
      <c r="AD70" s="55"/>
      <c r="AE70" s="55"/>
      <c r="AF70" s="55"/>
      <c r="AG70" s="55"/>
      <c r="AH70" s="5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54">
        <f>H11</f>
        <v>0</v>
      </c>
      <c r="AU70" s="434"/>
      <c r="AV70" s="434"/>
      <c r="AW70" s="434"/>
      <c r="AX70" s="434"/>
      <c r="AY70" s="434"/>
      <c r="AZ70" s="434"/>
      <c r="BA70" s="332"/>
      <c r="BB70" s="332"/>
    </row>
    <row r="71" spans="1:59" x14ac:dyDescent="0.2">
      <c r="A71" s="13"/>
      <c r="B71" s="9"/>
      <c r="C71" s="9"/>
      <c r="D71" s="9"/>
      <c r="E71" s="9"/>
      <c r="F71" s="9"/>
      <c r="G71" s="9"/>
      <c r="H71" s="9"/>
      <c r="I71" s="55"/>
      <c r="J71" s="10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6"/>
      <c r="AU71" s="433"/>
      <c r="AV71" s="433"/>
      <c r="AW71" s="433"/>
      <c r="AX71" s="433"/>
      <c r="AY71" s="433"/>
      <c r="AZ71" s="433"/>
      <c r="BA71" s="330"/>
      <c r="BB71" s="330"/>
    </row>
    <row r="72" spans="1:59" ht="45.75" customHeight="1" x14ac:dyDescent="0.2">
      <c r="A72" s="13"/>
      <c r="B72" s="677"/>
      <c r="C72" s="677"/>
      <c r="D72" s="9"/>
      <c r="E72" s="9"/>
      <c r="F72" s="9"/>
      <c r="G72" s="9"/>
      <c r="H72" s="9"/>
      <c r="I72" s="9"/>
      <c r="J72" s="677"/>
      <c r="K72" s="677"/>
      <c r="L72" s="677"/>
      <c r="M72" s="677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Y72" s="333"/>
      <c r="AZ72" s="333"/>
      <c r="BA72" s="11"/>
      <c r="BB72" s="11"/>
    </row>
    <row r="73" spans="1:59" x14ac:dyDescent="0.2">
      <c r="A73" s="13"/>
      <c r="B73" s="9"/>
      <c r="C73" s="9"/>
      <c r="D73" s="9"/>
      <c r="E73" s="9"/>
      <c r="F73" s="9"/>
      <c r="G73" s="9"/>
      <c r="H73" s="9"/>
      <c r="I73" s="9"/>
      <c r="J73" s="10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441"/>
      <c r="AD73" s="441"/>
      <c r="AE73" s="441"/>
      <c r="AF73" s="441"/>
      <c r="AG73" s="441"/>
      <c r="AH73" s="441"/>
      <c r="AI73" s="441"/>
      <c r="AJ73" s="9"/>
      <c r="AK73" s="9"/>
      <c r="AL73" s="9"/>
      <c r="AM73" s="9"/>
      <c r="AN73" s="9"/>
      <c r="AO73" s="9"/>
      <c r="AP73" s="9"/>
      <c r="AQ73" s="9"/>
      <c r="AR73" s="9"/>
      <c r="AS73" s="9"/>
      <c r="AY73" s="333"/>
      <c r="AZ73" s="333"/>
      <c r="BA73" s="11"/>
      <c r="BB73" s="11"/>
    </row>
    <row r="74" spans="1:59" ht="41.25" customHeight="1" x14ac:dyDescent="0.2">
      <c r="A74" s="13"/>
      <c r="B74" s="9"/>
      <c r="C74" s="9"/>
      <c r="D74" s="9"/>
      <c r="E74" s="9"/>
      <c r="F74" s="9"/>
      <c r="G74" s="9"/>
      <c r="H74" s="9"/>
      <c r="I74" s="9"/>
      <c r="J74" s="10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Y74" s="333"/>
      <c r="AZ74" s="333"/>
      <c r="BA74" s="11"/>
      <c r="BB74" s="11"/>
    </row>
    <row r="75" spans="1:59" ht="18.75" customHeight="1" x14ac:dyDescent="0.2">
      <c r="A75" s="13"/>
      <c r="B75" s="351"/>
      <c r="C75" s="351"/>
      <c r="D75" s="9"/>
      <c r="E75" s="9"/>
      <c r="F75" s="9"/>
      <c r="G75" s="9"/>
      <c r="H75" s="9"/>
      <c r="I75" s="9"/>
      <c r="J75" s="345"/>
      <c r="K75" s="676"/>
      <c r="L75" s="676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Y75" s="333"/>
      <c r="AZ75" s="333"/>
      <c r="BA75" s="11"/>
      <c r="BB75" s="11"/>
    </row>
    <row r="76" spans="1:59" x14ac:dyDescent="0.2">
      <c r="A76" s="52"/>
      <c r="B76" s="2"/>
      <c r="C76" s="2"/>
      <c r="D76" s="2"/>
      <c r="E76" s="2"/>
      <c r="F76" s="2"/>
      <c r="G76" s="2"/>
      <c r="H76" s="2"/>
      <c r="I76" s="2"/>
      <c r="J76" s="58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59"/>
      <c r="AY76" s="333"/>
      <c r="AZ76" s="333"/>
      <c r="BA76" s="11"/>
      <c r="BB76" s="11"/>
    </row>
    <row r="85" spans="3:11" x14ac:dyDescent="0.2">
      <c r="C85" s="9"/>
      <c r="D85" s="9"/>
      <c r="E85" s="9"/>
      <c r="F85" s="9"/>
      <c r="G85" s="9"/>
      <c r="H85" s="9"/>
      <c r="I85" s="9"/>
      <c r="J85" s="10"/>
      <c r="K85" s="9"/>
    </row>
    <row r="86" spans="3:11" x14ac:dyDescent="0.2">
      <c r="C86" s="9"/>
      <c r="D86" s="9"/>
      <c r="E86" s="9"/>
      <c r="F86" s="9"/>
      <c r="G86" s="9"/>
      <c r="H86" s="9"/>
      <c r="I86" s="9"/>
      <c r="J86" s="10"/>
      <c r="K86" s="9"/>
    </row>
    <row r="87" spans="3:11" x14ac:dyDescent="0.2">
      <c r="C87" s="9"/>
      <c r="D87" s="9"/>
      <c r="E87" s="9"/>
      <c r="F87" s="9"/>
      <c r="G87" s="9"/>
      <c r="H87" s="9"/>
      <c r="I87" s="9"/>
      <c r="J87" s="10"/>
      <c r="K87" s="9"/>
    </row>
    <row r="88" spans="3:11" x14ac:dyDescent="0.2">
      <c r="C88" s="9"/>
      <c r="D88" s="9"/>
      <c r="E88" s="9"/>
      <c r="F88" s="9"/>
      <c r="G88" s="9"/>
      <c r="H88" s="9"/>
      <c r="I88" s="9"/>
      <c r="J88" s="10"/>
      <c r="K88" s="9"/>
    </row>
  </sheetData>
  <mergeCells count="53">
    <mergeCell ref="W15:W17"/>
    <mergeCell ref="V15:V17"/>
    <mergeCell ref="O15:O17"/>
    <mergeCell ref="P15:P17"/>
    <mergeCell ref="A13:AI13"/>
    <mergeCell ref="Q15:Q17"/>
    <mergeCell ref="R15:R17"/>
    <mergeCell ref="T15:T17"/>
    <mergeCell ref="S15:S17"/>
    <mergeCell ref="U15:U17"/>
    <mergeCell ref="X15:X17"/>
    <mergeCell ref="Y15:Y17"/>
    <mergeCell ref="Z15:Z17"/>
    <mergeCell ref="AA15:AA17"/>
    <mergeCell ref="AB15:AB17"/>
    <mergeCell ref="F11:J11"/>
    <mergeCell ref="E2:K2"/>
    <mergeCell ref="E3:K3"/>
    <mergeCell ref="E4:K4"/>
    <mergeCell ref="E5:K5"/>
    <mergeCell ref="E8:J8"/>
    <mergeCell ref="BF15:BF17"/>
    <mergeCell ref="BG15:BG17"/>
    <mergeCell ref="AT15:AT17"/>
    <mergeCell ref="A16:A17"/>
    <mergeCell ref="B16:B17"/>
    <mergeCell ref="C16:C17"/>
    <mergeCell ref="D16:D17"/>
    <mergeCell ref="E16:G16"/>
    <mergeCell ref="L15:L17"/>
    <mergeCell ref="M15:M17"/>
    <mergeCell ref="N15:N17"/>
    <mergeCell ref="A15:D15"/>
    <mergeCell ref="E15:G15"/>
    <mergeCell ref="H15:I16"/>
    <mergeCell ref="K15:K17"/>
    <mergeCell ref="AL15:AL17"/>
    <mergeCell ref="K75:L75"/>
    <mergeCell ref="B72:C72"/>
    <mergeCell ref="BE15:BE17"/>
    <mergeCell ref="BD15:BD17"/>
    <mergeCell ref="BC15:BC17"/>
    <mergeCell ref="J72:M72"/>
    <mergeCell ref="AJ15:AJ17"/>
    <mergeCell ref="AK15:AK17"/>
    <mergeCell ref="AN15:AN17"/>
    <mergeCell ref="AO15:AO17"/>
    <mergeCell ref="AP15:AP17"/>
    <mergeCell ref="AQ15:AQ17"/>
    <mergeCell ref="AR15:AR17"/>
    <mergeCell ref="AC15:AC17"/>
    <mergeCell ref="AM15:AM17"/>
    <mergeCell ref="O18:P18"/>
  </mergeCells>
  <pageMargins left="0.11811023622047245" right="0.78740157480314965" top="0.74803149606299213" bottom="0.74803149606299213" header="0.31496062992125984" footer="0.31496062992125984"/>
  <pageSetup paperSize="9"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AS39"/>
  <sheetViews>
    <sheetView showGridLines="0" topLeftCell="C1" zoomScaleNormal="100" zoomScaleSheetLayoutView="100" workbookViewId="0">
      <selection activeCell="V23" sqref="V23"/>
    </sheetView>
  </sheetViews>
  <sheetFormatPr baseColWidth="10" defaultRowHeight="11.25" x14ac:dyDescent="0.2"/>
  <cols>
    <col min="1" max="1" width="11.42578125" style="68"/>
    <col min="2" max="2" width="12.28515625" style="68" customWidth="1"/>
    <col min="3" max="3" width="15.28515625" style="68" customWidth="1"/>
    <col min="4" max="4" width="16.140625" style="68" customWidth="1"/>
    <col min="5" max="7" width="11.42578125" style="68"/>
    <col min="8" max="8" width="7.42578125" style="68" customWidth="1"/>
    <col min="9" max="9" width="13.5703125" style="68" customWidth="1"/>
    <col min="10" max="10" width="8.5703125" style="121" customWidth="1"/>
    <col min="11" max="11" width="9.140625" style="68" customWidth="1"/>
    <col min="12" max="12" width="0.140625" style="68" customWidth="1"/>
    <col min="13" max="13" width="1.5703125" style="68" hidden="1" customWidth="1"/>
    <col min="14" max="14" width="1" style="68" hidden="1" customWidth="1"/>
    <col min="15" max="15" width="1.28515625" style="68" hidden="1" customWidth="1"/>
    <col min="16" max="16" width="2.140625" style="68" hidden="1" customWidth="1"/>
    <col min="17" max="17" width="2" style="68" hidden="1" customWidth="1"/>
    <col min="18" max="18" width="1.140625" style="68" hidden="1" customWidth="1"/>
    <col min="19" max="19" width="1.42578125" style="68" hidden="1" customWidth="1"/>
    <col min="20" max="20" width="8.140625" style="68" customWidth="1"/>
    <col min="21" max="21" width="13.140625" style="68" hidden="1" customWidth="1"/>
    <col min="22" max="22" width="13.140625" style="68" customWidth="1"/>
    <col min="23" max="28" width="15.42578125" style="68" customWidth="1"/>
    <col min="29" max="16384" width="11.42578125" style="68"/>
  </cols>
  <sheetData>
    <row r="2" spans="1:45" x14ac:dyDescent="0.2">
      <c r="A2" s="718" t="s">
        <v>0</v>
      </c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  <c r="O2" s="718"/>
      <c r="P2" s="718"/>
      <c r="Q2" s="718"/>
      <c r="R2" s="718"/>
      <c r="S2" s="718"/>
      <c r="T2" s="718"/>
      <c r="U2" s="718"/>
      <c r="V2" s="718"/>
      <c r="W2" s="718"/>
      <c r="X2" s="581"/>
      <c r="Y2" s="581"/>
      <c r="Z2" s="581"/>
      <c r="AA2" s="581"/>
      <c r="AB2" s="390"/>
    </row>
    <row r="3" spans="1:45" x14ac:dyDescent="0.2">
      <c r="A3" s="718" t="s">
        <v>1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581"/>
      <c r="Y3" s="581"/>
      <c r="Z3" s="581"/>
      <c r="AA3" s="581"/>
      <c r="AB3" s="390"/>
    </row>
    <row r="4" spans="1:45" x14ac:dyDescent="0.2">
      <c r="A4" s="718" t="s">
        <v>2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581"/>
      <c r="Y4" s="581"/>
      <c r="Z4" s="581"/>
      <c r="AA4" s="581"/>
      <c r="AB4" s="390"/>
    </row>
    <row r="5" spans="1:45" x14ac:dyDescent="0.2">
      <c r="A5" s="718" t="s">
        <v>3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581"/>
      <c r="Y5" s="581"/>
      <c r="Z5" s="581"/>
      <c r="AA5" s="581"/>
      <c r="AB5" s="390"/>
    </row>
    <row r="6" spans="1:45" x14ac:dyDescent="0.2">
      <c r="A6" s="69"/>
      <c r="J6" s="70"/>
      <c r="W6" s="71"/>
      <c r="X6" s="71"/>
      <c r="Y6" s="71"/>
      <c r="Z6" s="71"/>
      <c r="AA6" s="71"/>
      <c r="AB6" s="71"/>
    </row>
    <row r="7" spans="1:45" ht="12.75" customHeight="1" x14ac:dyDescent="0.2">
      <c r="A7" s="72"/>
      <c r="B7" s="73"/>
      <c r="C7" s="73"/>
      <c r="D7" s="73"/>
      <c r="E7" s="73"/>
      <c r="F7" s="73"/>
      <c r="G7" s="73"/>
      <c r="H7" s="73"/>
      <c r="I7" s="73"/>
      <c r="J7" s="74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5"/>
      <c r="X7" s="77"/>
      <c r="Y7" s="77"/>
      <c r="Z7" s="77"/>
      <c r="AA7" s="77"/>
      <c r="AB7" s="77"/>
    </row>
    <row r="8" spans="1:45" ht="11.25" customHeight="1" x14ac:dyDescent="0.2">
      <c r="A8" s="719" t="s">
        <v>4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0"/>
      <c r="X8" s="582"/>
      <c r="Y8" s="582"/>
      <c r="Z8" s="582"/>
      <c r="AA8" s="582"/>
      <c r="AB8" s="391"/>
    </row>
    <row r="9" spans="1:45" x14ac:dyDescent="0.2">
      <c r="A9" s="76"/>
      <c r="B9" s="77"/>
      <c r="C9" s="77"/>
      <c r="D9" s="77"/>
      <c r="E9" s="77"/>
      <c r="F9" s="77"/>
      <c r="G9" s="77"/>
      <c r="H9" s="77"/>
      <c r="I9" s="77"/>
      <c r="J9" s="78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9"/>
      <c r="X9" s="77"/>
      <c r="Y9" s="77"/>
      <c r="Z9" s="77"/>
      <c r="AA9" s="77"/>
      <c r="AB9" s="77"/>
    </row>
    <row r="10" spans="1:45" x14ac:dyDescent="0.2">
      <c r="A10" s="80"/>
      <c r="B10" s="77"/>
      <c r="C10" s="77"/>
      <c r="D10" s="77"/>
      <c r="E10" s="77"/>
      <c r="F10" s="77"/>
      <c r="G10" s="77"/>
      <c r="H10" s="77"/>
      <c r="I10" s="77"/>
      <c r="J10" s="78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9"/>
      <c r="X10" s="77"/>
      <c r="Y10" s="77"/>
      <c r="Z10" s="77"/>
      <c r="AA10" s="77"/>
      <c r="AB10" s="77"/>
    </row>
    <row r="11" spans="1:45" x14ac:dyDescent="0.2">
      <c r="A11" s="81"/>
      <c r="C11" s="69" t="s">
        <v>607</v>
      </c>
      <c r="D11" s="77"/>
      <c r="E11" s="77"/>
      <c r="F11" s="717" t="s">
        <v>6</v>
      </c>
      <c r="G11" s="717"/>
      <c r="H11" s="547" t="s">
        <v>665</v>
      </c>
      <c r="I11" s="547"/>
      <c r="J11" s="185"/>
      <c r="K11" s="185"/>
      <c r="L11" s="389"/>
      <c r="M11" s="401"/>
      <c r="N11" s="478"/>
      <c r="O11" s="478"/>
      <c r="P11" s="488"/>
      <c r="Q11" s="587"/>
      <c r="R11" s="587"/>
      <c r="S11" s="621"/>
      <c r="T11" s="645"/>
      <c r="U11" s="630"/>
      <c r="V11" s="645"/>
      <c r="W11" s="79"/>
      <c r="X11" s="77"/>
      <c r="Y11" s="77"/>
      <c r="Z11" s="77"/>
      <c r="AA11" s="77"/>
      <c r="AB11" s="77"/>
    </row>
    <row r="12" spans="1:45" x14ac:dyDescent="0.2">
      <c r="A12" s="81"/>
      <c r="B12" s="77"/>
      <c r="C12" s="77"/>
      <c r="D12" s="77"/>
      <c r="E12" s="77"/>
      <c r="F12" s="77"/>
      <c r="G12" s="77"/>
      <c r="H12" s="77"/>
      <c r="I12" s="77"/>
      <c r="J12" s="7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9"/>
      <c r="X12" s="77"/>
      <c r="Y12" s="77"/>
      <c r="Z12" s="77"/>
      <c r="AA12" s="77"/>
      <c r="AB12" s="77"/>
    </row>
    <row r="13" spans="1:45" ht="18.7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 s="480"/>
      <c r="O13" s="480"/>
      <c r="P13" s="492"/>
      <c r="Q13" s="589"/>
      <c r="R13" s="589"/>
      <c r="S13" s="623"/>
      <c r="T13" s="646"/>
      <c r="U13" s="631"/>
      <c r="V13" s="646"/>
      <c r="W13"/>
      <c r="X13" s="589"/>
      <c r="Y13" s="589"/>
      <c r="Z13" s="589"/>
      <c r="AA13" s="589"/>
      <c r="AB13" s="721" t="s">
        <v>103</v>
      </c>
      <c r="AC13" s="722"/>
      <c r="AD13" s="722"/>
      <c r="AE13" s="722"/>
      <c r="AF13" s="722"/>
      <c r="AG13" s="722"/>
      <c r="AH13" s="722"/>
      <c r="AI13" s="722"/>
      <c r="AJ13" s="722"/>
      <c r="AK13" s="722"/>
      <c r="AL13" s="722"/>
      <c r="AM13" s="722"/>
      <c r="AN13" s="722"/>
      <c r="AO13" s="722"/>
      <c r="AP13" s="723"/>
      <c r="AQ13" s="392"/>
      <c r="AS13" s="122">
        <v>43738</v>
      </c>
    </row>
    <row r="14" spans="1:45" x14ac:dyDescent="0.2">
      <c r="A14" s="81"/>
      <c r="B14" s="77"/>
      <c r="C14" s="77"/>
      <c r="D14" s="77"/>
      <c r="E14" s="77"/>
      <c r="F14" s="77"/>
      <c r="G14" s="77"/>
      <c r="H14" s="77"/>
      <c r="I14" s="77"/>
      <c r="J14" s="78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9"/>
      <c r="X14" s="77"/>
      <c r="Y14" s="77"/>
      <c r="Z14" s="77"/>
      <c r="AA14" s="77"/>
      <c r="AB14" s="77"/>
    </row>
    <row r="15" spans="1:45" ht="12.75" customHeight="1" thickBot="1" x14ac:dyDescent="0.25">
      <c r="A15" s="724" t="s">
        <v>8</v>
      </c>
      <c r="B15" s="725"/>
      <c r="C15" s="725"/>
      <c r="D15" s="725"/>
      <c r="E15" s="725" t="s">
        <v>9</v>
      </c>
      <c r="F15" s="725"/>
      <c r="G15" s="725"/>
      <c r="H15" s="726" t="s">
        <v>10</v>
      </c>
      <c r="I15" s="727"/>
      <c r="J15" s="730" t="s">
        <v>11</v>
      </c>
      <c r="K15" s="733" t="s">
        <v>606</v>
      </c>
      <c r="L15" s="715" t="s">
        <v>590</v>
      </c>
      <c r="M15" s="715" t="s">
        <v>605</v>
      </c>
      <c r="N15" s="715" t="s">
        <v>104</v>
      </c>
      <c r="O15" s="715" t="s">
        <v>614</v>
      </c>
      <c r="P15" s="715" t="s">
        <v>632</v>
      </c>
      <c r="Q15" s="715" t="s">
        <v>104</v>
      </c>
      <c r="R15" s="715" t="s">
        <v>650</v>
      </c>
      <c r="S15" s="715" t="s">
        <v>652</v>
      </c>
      <c r="T15" s="715" t="s">
        <v>104</v>
      </c>
      <c r="U15" s="715" t="s">
        <v>659</v>
      </c>
      <c r="V15" s="715" t="s">
        <v>666</v>
      </c>
      <c r="W15" s="711" t="s">
        <v>13</v>
      </c>
      <c r="X15" s="584"/>
      <c r="Y15" s="584"/>
      <c r="Z15" s="584"/>
      <c r="AA15" s="584"/>
      <c r="AB15" s="386"/>
      <c r="AC15" s="678" t="s">
        <v>102</v>
      </c>
      <c r="AD15" s="678" t="s">
        <v>101</v>
      </c>
      <c r="AE15" s="678" t="s">
        <v>100</v>
      </c>
      <c r="AF15" s="740"/>
      <c r="AG15" s="740"/>
    </row>
    <row r="16" spans="1:45" ht="13.5" customHeight="1" thickBot="1" x14ac:dyDescent="0.25">
      <c r="A16" s="736" t="s">
        <v>14</v>
      </c>
      <c r="B16" s="738" t="s">
        <v>15</v>
      </c>
      <c r="C16" s="738" t="s">
        <v>16</v>
      </c>
      <c r="D16" s="738" t="s">
        <v>17</v>
      </c>
      <c r="E16" s="738" t="s">
        <v>18</v>
      </c>
      <c r="F16" s="738"/>
      <c r="G16" s="738"/>
      <c r="H16" s="728"/>
      <c r="I16" s="729"/>
      <c r="J16" s="731"/>
      <c r="K16" s="734"/>
      <c r="L16" s="716"/>
      <c r="M16" s="716"/>
      <c r="N16" s="716"/>
      <c r="O16" s="716"/>
      <c r="P16" s="716"/>
      <c r="Q16" s="716"/>
      <c r="R16" s="716"/>
      <c r="S16" s="716"/>
      <c r="T16" s="716"/>
      <c r="U16" s="716"/>
      <c r="V16" s="716"/>
      <c r="W16" s="712"/>
      <c r="X16" s="585"/>
      <c r="Y16" s="585"/>
      <c r="Z16" s="585"/>
      <c r="AA16" s="585"/>
      <c r="AB16" s="387"/>
      <c r="AC16" s="678"/>
      <c r="AD16" s="678"/>
      <c r="AE16" s="678"/>
      <c r="AF16" s="740"/>
      <c r="AG16" s="740"/>
    </row>
    <row r="17" spans="1:33" ht="20.25" customHeight="1" x14ac:dyDescent="0.2">
      <c r="A17" s="737"/>
      <c r="B17" s="739"/>
      <c r="C17" s="739"/>
      <c r="D17" s="739"/>
      <c r="E17" s="85" t="s">
        <v>19</v>
      </c>
      <c r="F17" s="85" t="s">
        <v>20</v>
      </c>
      <c r="G17" s="85" t="s">
        <v>21</v>
      </c>
      <c r="H17" s="85" t="s">
        <v>22</v>
      </c>
      <c r="I17" s="85" t="s">
        <v>23</v>
      </c>
      <c r="J17" s="732"/>
      <c r="K17" s="735"/>
      <c r="L17" s="716"/>
      <c r="M17" s="716"/>
      <c r="N17" s="716"/>
      <c r="O17" s="716"/>
      <c r="P17" s="716"/>
      <c r="Q17" s="716"/>
      <c r="R17" s="716"/>
      <c r="S17" s="716"/>
      <c r="T17" s="716"/>
      <c r="U17" s="716"/>
      <c r="V17" s="716"/>
      <c r="W17" s="713"/>
      <c r="X17" s="586"/>
      <c r="Y17" s="586"/>
      <c r="Z17" s="586"/>
      <c r="AA17" s="586"/>
      <c r="AB17" s="388"/>
      <c r="AC17" s="678"/>
      <c r="AD17" s="678"/>
      <c r="AE17" s="678"/>
      <c r="AF17" s="740"/>
      <c r="AG17" s="740"/>
    </row>
    <row r="18" spans="1:33" ht="11.25" customHeight="1" x14ac:dyDescent="0.2">
      <c r="A18" s="86">
        <v>5</v>
      </c>
      <c r="B18" s="80">
        <v>6</v>
      </c>
      <c r="C18" s="80">
        <v>7</v>
      </c>
      <c r="D18" s="80">
        <v>8</v>
      </c>
      <c r="E18" s="80">
        <v>9</v>
      </c>
      <c r="F18" s="80">
        <v>10</v>
      </c>
      <c r="G18" s="80">
        <v>11</v>
      </c>
      <c r="H18" s="80">
        <v>12</v>
      </c>
      <c r="I18" s="80">
        <v>13</v>
      </c>
      <c r="J18" s="87"/>
      <c r="K18" s="80"/>
      <c r="L18" s="363"/>
      <c r="M18" s="363"/>
      <c r="N18" s="481"/>
      <c r="O18" s="481"/>
      <c r="P18" s="532"/>
      <c r="Q18" s="532"/>
      <c r="R18" s="532"/>
      <c r="S18" s="532"/>
      <c r="T18" s="532"/>
      <c r="U18" s="532"/>
      <c r="V18" s="532"/>
      <c r="W18" s="88">
        <v>14</v>
      </c>
      <c r="X18" s="582"/>
      <c r="Y18" s="582"/>
      <c r="Z18" s="582"/>
      <c r="AA18" s="582"/>
      <c r="AB18" s="391"/>
      <c r="AC18" s="60"/>
      <c r="AD18" s="1"/>
      <c r="AE18" s="1"/>
      <c r="AF18" s="1"/>
      <c r="AG18" s="1"/>
    </row>
    <row r="19" spans="1:33" ht="12.75" customHeight="1" x14ac:dyDescent="0.2">
      <c r="A19" s="89"/>
      <c r="B19" s="90"/>
      <c r="C19" s="91"/>
      <c r="D19" s="92"/>
      <c r="E19" s="91"/>
      <c r="F19" s="93"/>
      <c r="G19" s="92"/>
      <c r="H19" s="94"/>
      <c r="I19" s="89"/>
      <c r="J19" s="95"/>
      <c r="K19" s="89"/>
      <c r="L19" s="89"/>
      <c r="M19" s="89"/>
      <c r="N19" s="482"/>
      <c r="O19" s="482"/>
      <c r="P19" s="482"/>
      <c r="Q19" s="482"/>
      <c r="R19" s="482"/>
      <c r="S19" s="482"/>
      <c r="T19" s="482"/>
      <c r="U19" s="482"/>
      <c r="V19" s="482"/>
      <c r="W19" s="89"/>
      <c r="X19" s="77"/>
      <c r="Y19" s="77"/>
      <c r="Z19" s="77"/>
      <c r="AA19" s="77"/>
      <c r="AB19" s="77"/>
      <c r="AC19" s="60"/>
      <c r="AD19" s="1"/>
      <c r="AE19" s="1"/>
      <c r="AF19" s="1"/>
      <c r="AG19" s="1"/>
    </row>
    <row r="20" spans="1:33" ht="24" x14ac:dyDescent="0.2">
      <c r="A20" s="96">
        <v>6</v>
      </c>
      <c r="B20" s="315" t="s">
        <v>564</v>
      </c>
      <c r="C20" s="319" t="s">
        <v>105</v>
      </c>
      <c r="D20" s="98">
        <v>2657.43</v>
      </c>
      <c r="E20" s="97" t="s">
        <v>106</v>
      </c>
      <c r="F20" s="99">
        <v>40696</v>
      </c>
      <c r="G20" s="318">
        <v>2657.43</v>
      </c>
      <c r="H20" s="100">
        <v>0.03</v>
      </c>
      <c r="I20" s="100">
        <f>G20*H20</f>
        <v>79.722899999999996</v>
      </c>
      <c r="J20" s="101">
        <f>+H20/12</f>
        <v>2.5000000000000001E-3</v>
      </c>
      <c r="K20" s="100">
        <f>+G20*J20</f>
        <v>6.6435749999999993</v>
      </c>
      <c r="L20" s="100">
        <v>318.89</v>
      </c>
      <c r="M20" s="100" t="e">
        <f>L20+#REF!</f>
        <v>#REF!</v>
      </c>
      <c r="N20" s="100">
        <v>6.64</v>
      </c>
      <c r="O20" s="100" t="e">
        <f>M20+N20</f>
        <v>#REF!</v>
      </c>
      <c r="P20" s="100" t="e">
        <f>O20+N20</f>
        <v>#REF!</v>
      </c>
      <c r="Q20" s="100">
        <v>6.64</v>
      </c>
      <c r="R20" s="100">
        <v>378.65</v>
      </c>
      <c r="S20" s="100">
        <f t="shared" ref="S20:S29" si="0">R20+Q20</f>
        <v>385.28999999999996</v>
      </c>
      <c r="T20" s="100">
        <v>6.64</v>
      </c>
      <c r="U20" s="100">
        <f>S20+Q20</f>
        <v>391.92999999999995</v>
      </c>
      <c r="V20" s="100">
        <f>U20+T20</f>
        <v>398.56999999999994</v>
      </c>
      <c r="W20" s="102">
        <f>G20-V20</f>
        <v>2258.8599999999997</v>
      </c>
      <c r="X20" s="102"/>
      <c r="Y20" s="102"/>
      <c r="Z20" s="102"/>
      <c r="AA20" s="102"/>
      <c r="AB20" s="102"/>
      <c r="AC20" s="63">
        <v>42005</v>
      </c>
      <c r="AD20" s="45">
        <f>$AS$13-AC20+1</f>
        <v>1734</v>
      </c>
      <c r="AE20" s="45">
        <f>AD20/(365/12)</f>
        <v>57.008219178082193</v>
      </c>
      <c r="AF20" s="45">
        <v>43</v>
      </c>
      <c r="AG20" s="65">
        <f t="shared" ref="AG20:AG29" si="1">G20*J20*AF20</f>
        <v>285.67372499999999</v>
      </c>
    </row>
    <row r="21" spans="1:33" ht="24" x14ac:dyDescent="0.2">
      <c r="A21" s="96">
        <v>6</v>
      </c>
      <c r="B21" s="97" t="s">
        <v>107</v>
      </c>
      <c r="C21" s="319" t="s">
        <v>108</v>
      </c>
      <c r="D21" s="98">
        <v>6950</v>
      </c>
      <c r="E21" s="97" t="s">
        <v>109</v>
      </c>
      <c r="F21" s="99">
        <v>40700</v>
      </c>
      <c r="G21" s="318">
        <v>6950</v>
      </c>
      <c r="H21" s="100">
        <v>0.03</v>
      </c>
      <c r="I21" s="100">
        <f t="shared" ref="I21:I29" si="2">G21*H21</f>
        <v>208.5</v>
      </c>
      <c r="J21" s="101">
        <f t="shared" ref="J21:J29" si="3">+H21/12</f>
        <v>2.5000000000000001E-3</v>
      </c>
      <c r="K21" s="100">
        <f t="shared" ref="K21:K29" si="4">+G21*J21</f>
        <v>17.375</v>
      </c>
      <c r="L21" s="100">
        <v>834</v>
      </c>
      <c r="M21" s="100" t="e">
        <f>L21+#REF!</f>
        <v>#REF!</v>
      </c>
      <c r="N21" s="100">
        <v>17.38</v>
      </c>
      <c r="O21" s="100" t="e">
        <f t="shared" ref="O21:O29" si="5">M21+N21</f>
        <v>#REF!</v>
      </c>
      <c r="P21" s="100" t="e">
        <f t="shared" ref="P21:P29" si="6">O21+N21</f>
        <v>#REF!</v>
      </c>
      <c r="Q21" s="100">
        <v>17.38</v>
      </c>
      <c r="R21" s="100">
        <v>990.21</v>
      </c>
      <c r="S21" s="100">
        <f t="shared" si="0"/>
        <v>1007.59</v>
      </c>
      <c r="T21" s="100">
        <v>17.38</v>
      </c>
      <c r="U21" s="100">
        <f t="shared" ref="U21:U29" si="7">S21+Q21</f>
        <v>1024.97</v>
      </c>
      <c r="V21" s="100">
        <v>1043.3499999999999</v>
      </c>
      <c r="W21" s="102">
        <f t="shared" ref="W21:W29" si="8">G21-V21</f>
        <v>5906.65</v>
      </c>
      <c r="X21" s="102"/>
      <c r="Y21" s="102"/>
      <c r="Z21" s="102"/>
      <c r="AA21" s="102"/>
      <c r="AB21" s="102"/>
      <c r="AC21" s="63">
        <v>42005</v>
      </c>
      <c r="AD21" s="45">
        <f t="shared" ref="AD21:AD29" si="9">$AS$13-AC21+1</f>
        <v>1734</v>
      </c>
      <c r="AE21" s="45">
        <f t="shared" ref="AE21:AE29" si="10">AD21/(365/12)</f>
        <v>57.008219178082193</v>
      </c>
      <c r="AF21" s="45">
        <v>43</v>
      </c>
      <c r="AG21" s="65">
        <f t="shared" si="1"/>
        <v>747.125</v>
      </c>
    </row>
    <row r="22" spans="1:33" ht="24" x14ac:dyDescent="0.2">
      <c r="A22" s="96">
        <v>6</v>
      </c>
      <c r="B22" s="97" t="s">
        <v>110</v>
      </c>
      <c r="C22" s="319" t="s">
        <v>111</v>
      </c>
      <c r="D22" s="98">
        <v>7735</v>
      </c>
      <c r="E22" s="97" t="s">
        <v>109</v>
      </c>
      <c r="F22" s="99">
        <v>40700</v>
      </c>
      <c r="G22" s="318">
        <v>7735</v>
      </c>
      <c r="H22" s="100">
        <v>0.03</v>
      </c>
      <c r="I22" s="100">
        <f t="shared" si="2"/>
        <v>232.04999999999998</v>
      </c>
      <c r="J22" s="101">
        <f t="shared" si="3"/>
        <v>2.5000000000000001E-3</v>
      </c>
      <c r="K22" s="100">
        <f t="shared" si="4"/>
        <v>19.337500000000002</v>
      </c>
      <c r="L22" s="100">
        <v>928.2</v>
      </c>
      <c r="M22" s="100" t="e">
        <f>L22+#REF!</f>
        <v>#REF!</v>
      </c>
      <c r="N22" s="100">
        <v>19.34</v>
      </c>
      <c r="O22" s="100" t="e">
        <f t="shared" si="5"/>
        <v>#REF!</v>
      </c>
      <c r="P22" s="100" t="e">
        <f t="shared" si="6"/>
        <v>#REF!</v>
      </c>
      <c r="Q22" s="100">
        <v>19.34</v>
      </c>
      <c r="R22" s="100">
        <v>1102.1199999999999</v>
      </c>
      <c r="S22" s="100">
        <f t="shared" si="0"/>
        <v>1121.4599999999998</v>
      </c>
      <c r="T22" s="100">
        <v>19.34</v>
      </c>
      <c r="U22" s="100">
        <f t="shared" si="7"/>
        <v>1140.7999999999997</v>
      </c>
      <c r="V22" s="100">
        <v>1161.9000000000001</v>
      </c>
      <c r="W22" s="102">
        <f t="shared" si="8"/>
        <v>6573.1</v>
      </c>
      <c r="X22" s="102"/>
      <c r="Y22" s="102"/>
      <c r="Z22" s="102"/>
      <c r="AA22" s="102"/>
      <c r="AB22" s="102"/>
      <c r="AC22" s="63">
        <v>42005</v>
      </c>
      <c r="AD22" s="45">
        <f t="shared" si="9"/>
        <v>1734</v>
      </c>
      <c r="AE22" s="45">
        <f t="shared" si="10"/>
        <v>57.008219178082193</v>
      </c>
      <c r="AF22" s="45">
        <v>43</v>
      </c>
      <c r="AG22" s="65">
        <f t="shared" si="1"/>
        <v>831.51250000000005</v>
      </c>
    </row>
    <row r="23" spans="1:33" ht="24" x14ac:dyDescent="0.2">
      <c r="A23" s="96">
        <v>6</v>
      </c>
      <c r="B23" s="97" t="s">
        <v>112</v>
      </c>
      <c r="C23" s="319" t="s">
        <v>113</v>
      </c>
      <c r="D23" s="98">
        <v>35378.03</v>
      </c>
      <c r="E23" s="97" t="s">
        <v>114</v>
      </c>
      <c r="F23" s="99">
        <v>41061</v>
      </c>
      <c r="G23" s="318">
        <v>35378.03</v>
      </c>
      <c r="H23" s="100">
        <v>0.03</v>
      </c>
      <c r="I23" s="100">
        <f t="shared" si="2"/>
        <v>1061.3408999999999</v>
      </c>
      <c r="J23" s="101">
        <f t="shared" si="3"/>
        <v>2.5000000000000001E-3</v>
      </c>
      <c r="K23" s="100">
        <f t="shared" si="4"/>
        <v>88.445075000000003</v>
      </c>
      <c r="L23" s="100">
        <v>4245.3599999999997</v>
      </c>
      <c r="M23" s="100" t="e">
        <f>L23+#REF!</f>
        <v>#REF!</v>
      </c>
      <c r="N23" s="100">
        <v>88.45</v>
      </c>
      <c r="O23" s="100" t="e">
        <f t="shared" si="5"/>
        <v>#REF!</v>
      </c>
      <c r="P23" s="100" t="e">
        <f t="shared" si="6"/>
        <v>#REF!</v>
      </c>
      <c r="Q23" s="100">
        <v>88.45</v>
      </c>
      <c r="R23" s="100">
        <v>5041.46</v>
      </c>
      <c r="S23" s="100">
        <f t="shared" si="0"/>
        <v>5129.91</v>
      </c>
      <c r="T23" s="100">
        <v>88.45</v>
      </c>
      <c r="U23" s="100">
        <f t="shared" si="7"/>
        <v>5218.3599999999997</v>
      </c>
      <c r="V23" s="100">
        <f t="shared" ref="V23:V28" si="11">U23+T23</f>
        <v>5306.8099999999995</v>
      </c>
      <c r="W23" s="102">
        <f t="shared" si="8"/>
        <v>30071.22</v>
      </c>
      <c r="X23" s="102"/>
      <c r="Y23" s="102"/>
      <c r="Z23" s="102"/>
      <c r="AA23" s="102"/>
      <c r="AB23" s="102"/>
      <c r="AC23" s="63">
        <v>42005</v>
      </c>
      <c r="AD23" s="45">
        <f t="shared" si="9"/>
        <v>1734</v>
      </c>
      <c r="AE23" s="45">
        <f t="shared" si="10"/>
        <v>57.008219178082193</v>
      </c>
      <c r="AF23" s="45">
        <v>43</v>
      </c>
      <c r="AG23" s="65">
        <f t="shared" si="1"/>
        <v>3803.1382250000001</v>
      </c>
    </row>
    <row r="24" spans="1:33" ht="24" x14ac:dyDescent="0.2">
      <c r="A24" s="96">
        <v>6</v>
      </c>
      <c r="B24" s="97" t="s">
        <v>115</v>
      </c>
      <c r="C24" s="319" t="s">
        <v>116</v>
      </c>
      <c r="D24" s="98">
        <v>4502</v>
      </c>
      <c r="E24" s="97" t="s">
        <v>117</v>
      </c>
      <c r="F24" s="99">
        <v>40837</v>
      </c>
      <c r="G24" s="318">
        <v>4502</v>
      </c>
      <c r="H24" s="100">
        <v>0.03</v>
      </c>
      <c r="I24" s="100">
        <f t="shared" si="2"/>
        <v>135.06</v>
      </c>
      <c r="J24" s="101">
        <f t="shared" si="3"/>
        <v>2.5000000000000001E-3</v>
      </c>
      <c r="K24" s="100">
        <f t="shared" si="4"/>
        <v>11.255000000000001</v>
      </c>
      <c r="L24" s="100">
        <v>540.24</v>
      </c>
      <c r="M24" s="100" t="e">
        <f>L24+#REF!</f>
        <v>#REF!</v>
      </c>
      <c r="N24" s="100">
        <v>11.26</v>
      </c>
      <c r="O24" s="100" t="e">
        <f t="shared" si="5"/>
        <v>#REF!</v>
      </c>
      <c r="P24" s="100" t="e">
        <f t="shared" si="6"/>
        <v>#REF!</v>
      </c>
      <c r="Q24" s="100">
        <v>11.26</v>
      </c>
      <c r="R24" s="100">
        <v>641.58000000000004</v>
      </c>
      <c r="S24" s="100">
        <f t="shared" si="0"/>
        <v>652.84</v>
      </c>
      <c r="T24" s="100">
        <v>11.26</v>
      </c>
      <c r="U24" s="100">
        <f t="shared" si="7"/>
        <v>664.1</v>
      </c>
      <c r="V24" s="100">
        <f t="shared" si="11"/>
        <v>675.36</v>
      </c>
      <c r="W24" s="102">
        <f t="shared" si="8"/>
        <v>3826.64</v>
      </c>
      <c r="X24" s="102"/>
      <c r="Y24" s="102"/>
      <c r="Z24" s="102"/>
      <c r="AA24" s="102"/>
      <c r="AB24" s="102"/>
      <c r="AC24" s="63">
        <v>42005</v>
      </c>
      <c r="AD24" s="45">
        <f t="shared" si="9"/>
        <v>1734</v>
      </c>
      <c r="AE24" s="45">
        <f t="shared" si="10"/>
        <v>57.008219178082193</v>
      </c>
      <c r="AF24" s="45">
        <v>43</v>
      </c>
      <c r="AG24" s="65">
        <f t="shared" si="1"/>
        <v>483.96500000000003</v>
      </c>
    </row>
    <row r="25" spans="1:33" ht="24" x14ac:dyDescent="0.2">
      <c r="A25" s="96">
        <v>6</v>
      </c>
      <c r="B25" s="97" t="s">
        <v>118</v>
      </c>
      <c r="C25" s="319" t="s">
        <v>116</v>
      </c>
      <c r="D25" s="98">
        <v>4502</v>
      </c>
      <c r="E25" s="97" t="s">
        <v>117</v>
      </c>
      <c r="F25" s="99">
        <v>40837</v>
      </c>
      <c r="G25" s="318">
        <v>4502</v>
      </c>
      <c r="H25" s="100">
        <v>0.03</v>
      </c>
      <c r="I25" s="100">
        <f t="shared" si="2"/>
        <v>135.06</v>
      </c>
      <c r="J25" s="101">
        <f t="shared" si="3"/>
        <v>2.5000000000000001E-3</v>
      </c>
      <c r="K25" s="100">
        <f t="shared" si="4"/>
        <v>11.255000000000001</v>
      </c>
      <c r="L25" s="100">
        <v>540.24</v>
      </c>
      <c r="M25" s="100" t="e">
        <f>L25+#REF!</f>
        <v>#REF!</v>
      </c>
      <c r="N25" s="100">
        <v>11.26</v>
      </c>
      <c r="O25" s="100" t="e">
        <f t="shared" si="5"/>
        <v>#REF!</v>
      </c>
      <c r="P25" s="100" t="e">
        <f t="shared" si="6"/>
        <v>#REF!</v>
      </c>
      <c r="Q25" s="100">
        <v>11.26</v>
      </c>
      <c r="R25" s="100">
        <v>641.58000000000004</v>
      </c>
      <c r="S25" s="100">
        <f t="shared" si="0"/>
        <v>652.84</v>
      </c>
      <c r="T25" s="100">
        <v>11.26</v>
      </c>
      <c r="U25" s="100">
        <f t="shared" si="7"/>
        <v>664.1</v>
      </c>
      <c r="V25" s="100">
        <f t="shared" si="11"/>
        <v>675.36</v>
      </c>
      <c r="W25" s="102">
        <f t="shared" si="8"/>
        <v>3826.64</v>
      </c>
      <c r="X25" s="102"/>
      <c r="Y25" s="102"/>
      <c r="Z25" s="102"/>
      <c r="AA25" s="102"/>
      <c r="AB25" s="102"/>
      <c r="AC25" s="63">
        <v>42005</v>
      </c>
      <c r="AD25" s="45">
        <f t="shared" si="9"/>
        <v>1734</v>
      </c>
      <c r="AE25" s="45">
        <f t="shared" si="10"/>
        <v>57.008219178082193</v>
      </c>
      <c r="AF25" s="45">
        <v>43</v>
      </c>
      <c r="AG25" s="65">
        <f t="shared" si="1"/>
        <v>483.96500000000003</v>
      </c>
    </row>
    <row r="26" spans="1:33" ht="24" x14ac:dyDescent="0.2">
      <c r="A26" s="96">
        <v>6</v>
      </c>
      <c r="B26" s="97" t="s">
        <v>119</v>
      </c>
      <c r="C26" s="319" t="s">
        <v>116</v>
      </c>
      <c r="D26" s="98">
        <v>4499</v>
      </c>
      <c r="E26" s="97" t="s">
        <v>117</v>
      </c>
      <c r="F26" s="99">
        <v>40837</v>
      </c>
      <c r="G26" s="318">
        <v>4499</v>
      </c>
      <c r="H26" s="100">
        <v>0.03</v>
      </c>
      <c r="I26" s="100">
        <f t="shared" si="2"/>
        <v>134.97</v>
      </c>
      <c r="J26" s="101">
        <f t="shared" si="3"/>
        <v>2.5000000000000001E-3</v>
      </c>
      <c r="K26" s="100">
        <f t="shared" si="4"/>
        <v>11.2475</v>
      </c>
      <c r="L26" s="100">
        <v>539.88</v>
      </c>
      <c r="M26" s="100" t="e">
        <f>L26+#REF!</f>
        <v>#REF!</v>
      </c>
      <c r="N26" s="100">
        <v>11.26</v>
      </c>
      <c r="O26" s="100" t="e">
        <f t="shared" si="5"/>
        <v>#REF!</v>
      </c>
      <c r="P26" s="100" t="e">
        <f t="shared" si="6"/>
        <v>#REF!</v>
      </c>
      <c r="Q26" s="100">
        <v>11.26</v>
      </c>
      <c r="R26" s="100">
        <v>641.58000000000004</v>
      </c>
      <c r="S26" s="100">
        <f t="shared" si="0"/>
        <v>652.84</v>
      </c>
      <c r="T26" s="100">
        <v>11.25</v>
      </c>
      <c r="U26" s="100">
        <f t="shared" si="7"/>
        <v>664.1</v>
      </c>
      <c r="V26" s="100">
        <f t="shared" si="11"/>
        <v>675.35</v>
      </c>
      <c r="W26" s="102">
        <f t="shared" si="8"/>
        <v>3823.65</v>
      </c>
      <c r="X26" s="102"/>
      <c r="Y26" s="102"/>
      <c r="Z26" s="102"/>
      <c r="AA26" s="102"/>
      <c r="AB26" s="102"/>
      <c r="AC26" s="63">
        <v>42005</v>
      </c>
      <c r="AD26" s="45">
        <f t="shared" si="9"/>
        <v>1734</v>
      </c>
      <c r="AE26" s="45">
        <f t="shared" si="10"/>
        <v>57.008219178082193</v>
      </c>
      <c r="AF26" s="45">
        <v>43</v>
      </c>
      <c r="AG26" s="65">
        <f t="shared" si="1"/>
        <v>483.64250000000004</v>
      </c>
    </row>
    <row r="27" spans="1:33" ht="24" x14ac:dyDescent="0.2">
      <c r="A27" s="96">
        <v>6</v>
      </c>
      <c r="B27" s="97" t="s">
        <v>120</v>
      </c>
      <c r="C27" s="319" t="s">
        <v>121</v>
      </c>
      <c r="D27" s="98">
        <v>2160</v>
      </c>
      <c r="E27" s="97" t="s">
        <v>122</v>
      </c>
      <c r="F27" s="99">
        <v>40865</v>
      </c>
      <c r="G27" s="318">
        <v>2160</v>
      </c>
      <c r="H27" s="100">
        <v>0.03</v>
      </c>
      <c r="I27" s="100">
        <f t="shared" si="2"/>
        <v>64.8</v>
      </c>
      <c r="J27" s="101">
        <f t="shared" si="3"/>
        <v>2.5000000000000001E-3</v>
      </c>
      <c r="K27" s="100">
        <f t="shared" si="4"/>
        <v>5.4</v>
      </c>
      <c r="L27" s="100">
        <v>259.2</v>
      </c>
      <c r="M27" s="100" t="e">
        <f>L27+#REF!</f>
        <v>#REF!</v>
      </c>
      <c r="N27" s="100">
        <v>5.4</v>
      </c>
      <c r="O27" s="100" t="e">
        <f t="shared" si="5"/>
        <v>#REF!</v>
      </c>
      <c r="P27" s="100" t="e">
        <f t="shared" si="6"/>
        <v>#REF!</v>
      </c>
      <c r="Q27" s="100">
        <v>5.4</v>
      </c>
      <c r="R27" s="100">
        <v>302.8</v>
      </c>
      <c r="S27" s="100">
        <f t="shared" si="0"/>
        <v>308.2</v>
      </c>
      <c r="T27" s="100">
        <v>5.4</v>
      </c>
      <c r="U27" s="100">
        <f t="shared" si="7"/>
        <v>313.59999999999997</v>
      </c>
      <c r="V27" s="100">
        <v>320</v>
      </c>
      <c r="W27" s="102">
        <f t="shared" si="8"/>
        <v>1840</v>
      </c>
      <c r="X27" s="102"/>
      <c r="Y27" s="102"/>
      <c r="Z27" s="102"/>
      <c r="AA27" s="102"/>
      <c r="AB27" s="102"/>
      <c r="AC27" s="63">
        <v>42005</v>
      </c>
      <c r="AD27" s="45">
        <f t="shared" si="9"/>
        <v>1734</v>
      </c>
      <c r="AE27" s="45">
        <f t="shared" si="10"/>
        <v>57.008219178082193</v>
      </c>
      <c r="AF27" s="45">
        <v>43</v>
      </c>
      <c r="AG27" s="65">
        <f t="shared" si="1"/>
        <v>232.20000000000002</v>
      </c>
    </row>
    <row r="28" spans="1:33" ht="24" x14ac:dyDescent="0.2">
      <c r="A28" s="96">
        <v>6</v>
      </c>
      <c r="B28" s="97" t="s">
        <v>123</v>
      </c>
      <c r="C28" s="319" t="s">
        <v>116</v>
      </c>
      <c r="D28" s="98">
        <v>3833.29</v>
      </c>
      <c r="E28" s="97" t="s">
        <v>106</v>
      </c>
      <c r="F28" s="99">
        <v>40696</v>
      </c>
      <c r="G28" s="318">
        <v>3833.29</v>
      </c>
      <c r="H28" s="100">
        <v>0.03</v>
      </c>
      <c r="I28" s="100">
        <f t="shared" si="2"/>
        <v>114.9987</v>
      </c>
      <c r="J28" s="101">
        <f t="shared" si="3"/>
        <v>2.5000000000000001E-3</v>
      </c>
      <c r="K28" s="100">
        <f t="shared" si="4"/>
        <v>9.5832250000000005</v>
      </c>
      <c r="L28" s="100">
        <v>459.97</v>
      </c>
      <c r="M28" s="100" t="e">
        <f>L28+#REF!</f>
        <v>#REF!</v>
      </c>
      <c r="N28" s="100">
        <v>9.58</v>
      </c>
      <c r="O28" s="100" t="e">
        <f t="shared" si="5"/>
        <v>#REF!</v>
      </c>
      <c r="P28" s="100" t="e">
        <f t="shared" si="6"/>
        <v>#REF!</v>
      </c>
      <c r="Q28" s="100">
        <v>9.58</v>
      </c>
      <c r="R28" s="100">
        <v>546.19000000000005</v>
      </c>
      <c r="S28" s="100">
        <f t="shared" si="0"/>
        <v>555.7700000000001</v>
      </c>
      <c r="T28" s="100">
        <v>9.58</v>
      </c>
      <c r="U28" s="100">
        <f t="shared" si="7"/>
        <v>565.35000000000014</v>
      </c>
      <c r="V28" s="100">
        <f t="shared" si="11"/>
        <v>574.93000000000018</v>
      </c>
      <c r="W28" s="102">
        <f t="shared" si="8"/>
        <v>3258.3599999999997</v>
      </c>
      <c r="X28" s="102"/>
      <c r="Y28" s="102"/>
      <c r="Z28" s="102"/>
      <c r="AA28" s="102"/>
      <c r="AB28" s="102"/>
      <c r="AC28" s="63">
        <v>42005</v>
      </c>
      <c r="AD28" s="45">
        <f t="shared" si="9"/>
        <v>1734</v>
      </c>
      <c r="AE28" s="45">
        <f t="shared" si="10"/>
        <v>57.008219178082193</v>
      </c>
      <c r="AF28" s="45">
        <v>43</v>
      </c>
      <c r="AG28" s="65">
        <f t="shared" si="1"/>
        <v>412.07867500000003</v>
      </c>
    </row>
    <row r="29" spans="1:33" s="109" customFormat="1" ht="60.75" customHeight="1" x14ac:dyDescent="0.2">
      <c r="A29" s="103">
        <v>6</v>
      </c>
      <c r="B29" s="104" t="s">
        <v>124</v>
      </c>
      <c r="C29" s="320" t="s">
        <v>125</v>
      </c>
      <c r="D29" s="105">
        <v>5655</v>
      </c>
      <c r="E29" s="106" t="s">
        <v>126</v>
      </c>
      <c r="F29" s="107">
        <v>42969</v>
      </c>
      <c r="G29" s="321">
        <v>5655</v>
      </c>
      <c r="H29" s="100">
        <v>0.03</v>
      </c>
      <c r="I29" s="108">
        <f t="shared" si="2"/>
        <v>169.65</v>
      </c>
      <c r="J29" s="101">
        <f t="shared" si="3"/>
        <v>2.5000000000000001E-3</v>
      </c>
      <c r="K29" s="100">
        <f t="shared" si="4"/>
        <v>14.137500000000001</v>
      </c>
      <c r="L29" s="100">
        <v>240.34</v>
      </c>
      <c r="M29" s="100" t="e">
        <f>L29+#REF!</f>
        <v>#REF!</v>
      </c>
      <c r="N29" s="100">
        <v>14.14</v>
      </c>
      <c r="O29" s="100" t="e">
        <f t="shared" si="5"/>
        <v>#REF!</v>
      </c>
      <c r="P29" s="100" t="e">
        <f t="shared" si="6"/>
        <v>#REF!</v>
      </c>
      <c r="Q29" s="100">
        <v>14.13</v>
      </c>
      <c r="R29" s="100">
        <v>367.6</v>
      </c>
      <c r="S29" s="100">
        <f t="shared" si="0"/>
        <v>381.73</v>
      </c>
      <c r="T29" s="100">
        <v>14.14</v>
      </c>
      <c r="U29" s="100">
        <f t="shared" si="7"/>
        <v>395.86</v>
      </c>
      <c r="V29" s="100">
        <v>411</v>
      </c>
      <c r="W29" s="102">
        <f t="shared" si="8"/>
        <v>5244</v>
      </c>
      <c r="X29" s="102"/>
      <c r="Y29" s="102"/>
      <c r="Z29" s="102"/>
      <c r="AA29" s="102"/>
      <c r="AB29" s="102"/>
      <c r="AC29" s="63">
        <v>42969</v>
      </c>
      <c r="AD29" s="45">
        <f t="shared" si="9"/>
        <v>770</v>
      </c>
      <c r="AE29" s="45">
        <f t="shared" si="10"/>
        <v>25.315068493150683</v>
      </c>
      <c r="AF29" s="45">
        <v>12</v>
      </c>
      <c r="AG29" s="65">
        <f t="shared" si="1"/>
        <v>169.65</v>
      </c>
    </row>
    <row r="30" spans="1:33" ht="12" x14ac:dyDescent="0.2">
      <c r="A30" s="89"/>
      <c r="B30" s="89"/>
      <c r="C30" s="89"/>
      <c r="D30" s="89"/>
      <c r="E30" s="89"/>
      <c r="F30" s="89"/>
      <c r="G30" s="89"/>
      <c r="H30" s="89"/>
      <c r="I30" s="89"/>
      <c r="J30" s="95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102">
        <f t="shared" ref="W30" si="12">G30-S30</f>
        <v>0</v>
      </c>
      <c r="X30" s="77"/>
      <c r="Y30" s="77"/>
      <c r="Z30" s="77"/>
      <c r="AA30" s="77"/>
      <c r="AB30" s="77"/>
    </row>
    <row r="31" spans="1:33" x14ac:dyDescent="0.2">
      <c r="A31" s="89"/>
      <c r="B31" s="89"/>
      <c r="C31" s="89"/>
      <c r="D31" s="89"/>
      <c r="E31" s="89"/>
      <c r="F31" s="89"/>
      <c r="G31" s="110"/>
      <c r="H31" s="89"/>
      <c r="I31" s="89"/>
      <c r="J31" s="95"/>
      <c r="K31" s="89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89"/>
      <c r="X31" s="77"/>
      <c r="Y31" s="77"/>
      <c r="Z31" s="77"/>
      <c r="AA31" s="77"/>
      <c r="AB31" s="77"/>
    </row>
    <row r="32" spans="1:33" ht="12" thickBot="1" x14ac:dyDescent="0.25">
      <c r="A32" s="89"/>
      <c r="B32" s="89"/>
      <c r="C32" s="111" t="s">
        <v>98</v>
      </c>
      <c r="D32" s="112">
        <f>SUM(D20:D29)</f>
        <v>77871.749999999985</v>
      </c>
      <c r="E32" s="113"/>
      <c r="F32" s="113"/>
      <c r="G32" s="112">
        <f>SUM(G19:G31)</f>
        <v>77871.749999999985</v>
      </c>
      <c r="H32" s="113" t="s">
        <v>99</v>
      </c>
      <c r="I32" s="112">
        <f>SUM(I20:I31)</f>
        <v>2336.1525000000001</v>
      </c>
      <c r="J32" s="112">
        <f>SUM(J20:J31)</f>
        <v>2.4999999999999998E-2</v>
      </c>
      <c r="K32" s="112">
        <f>SUM(K20:K31)</f>
        <v>194.67937499999999</v>
      </c>
      <c r="L32" s="186">
        <f t="shared" ref="L32:W32" si="13">SUM(L20:L31)</f>
        <v>8906.32</v>
      </c>
      <c r="M32" s="560" t="e">
        <f t="shared" ref="M32:P32" si="14">SUM(M20:M31)</f>
        <v>#REF!</v>
      </c>
      <c r="N32" s="560">
        <f t="shared" si="14"/>
        <v>194.70999999999998</v>
      </c>
      <c r="O32" s="560" t="e">
        <f t="shared" si="14"/>
        <v>#REF!</v>
      </c>
      <c r="P32" s="560" t="e">
        <f t="shared" si="14"/>
        <v>#REF!</v>
      </c>
      <c r="Q32" s="186">
        <f t="shared" ref="Q32:V32" si="15">SUM(Q20:Q31)</f>
        <v>194.7</v>
      </c>
      <c r="R32" s="186">
        <f t="shared" si="15"/>
        <v>10653.77</v>
      </c>
      <c r="S32" s="186">
        <f t="shared" si="15"/>
        <v>10848.470000000001</v>
      </c>
      <c r="T32" s="186">
        <f t="shared" si="15"/>
        <v>194.7</v>
      </c>
      <c r="U32" s="186">
        <f t="shared" si="15"/>
        <v>11043.170000000002</v>
      </c>
      <c r="V32" s="186">
        <f t="shared" si="15"/>
        <v>11242.630000000001</v>
      </c>
      <c r="W32" s="560">
        <f t="shared" si="13"/>
        <v>66629.119999999995</v>
      </c>
      <c r="X32" s="561"/>
      <c r="Y32" s="561"/>
      <c r="Z32" s="561"/>
      <c r="AA32" s="561"/>
      <c r="AB32" s="398"/>
      <c r="AC32" s="89"/>
      <c r="AD32" s="89"/>
      <c r="AE32" s="89"/>
      <c r="AF32" s="89"/>
      <c r="AG32" s="188">
        <f>SUM(AG20:AG31)</f>
        <v>7932.9506249999995</v>
      </c>
    </row>
    <row r="33" spans="1:28" ht="16.5" customHeight="1" thickTop="1" x14ac:dyDescent="0.2">
      <c r="A33" s="114"/>
      <c r="B33" s="69"/>
      <c r="C33" s="69"/>
      <c r="D33" s="83">
        <v>15</v>
      </c>
      <c r="E33" s="69"/>
      <c r="F33" s="69"/>
      <c r="G33" s="83">
        <v>15</v>
      </c>
      <c r="H33" s="83">
        <v>15</v>
      </c>
      <c r="I33" s="83">
        <v>15</v>
      </c>
      <c r="J33" s="115"/>
      <c r="K33" s="83"/>
      <c r="L33" s="399" t="str">
        <f>+H11</f>
        <v xml:space="preserve">   DEL 01 AL 31 DE DICIEMBRE 2019</v>
      </c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400"/>
      <c r="X33" s="191"/>
      <c r="Y33" s="191"/>
      <c r="Z33" s="191"/>
      <c r="AA33" s="191"/>
      <c r="AB33" s="77"/>
    </row>
    <row r="34" spans="1:28" x14ac:dyDescent="0.2">
      <c r="A34" s="81"/>
      <c r="B34" s="77"/>
      <c r="C34" s="77"/>
      <c r="D34" s="77"/>
      <c r="E34" s="77"/>
      <c r="F34" s="77"/>
      <c r="G34" s="77"/>
      <c r="H34" s="77"/>
      <c r="I34" s="77"/>
      <c r="J34" s="78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117">
        <v>16</v>
      </c>
      <c r="X34" s="582"/>
      <c r="Y34" s="582"/>
      <c r="Z34" s="582"/>
      <c r="AA34" s="582"/>
      <c r="AB34" s="391"/>
    </row>
    <row r="35" spans="1:28" ht="31.5" customHeight="1" x14ac:dyDescent="0.2">
      <c r="A35" s="81"/>
      <c r="B35" s="710"/>
      <c r="C35" s="710"/>
      <c r="D35" s="77"/>
      <c r="E35" s="77"/>
      <c r="F35" s="77"/>
      <c r="G35" s="77"/>
      <c r="H35" s="77"/>
      <c r="I35" s="77"/>
      <c r="J35" s="714"/>
      <c r="K35" s="714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79"/>
      <c r="X35" s="77"/>
      <c r="Y35" s="77"/>
      <c r="Z35" s="77"/>
      <c r="AA35" s="77"/>
      <c r="AB35" s="77"/>
    </row>
    <row r="36" spans="1:28" x14ac:dyDescent="0.2">
      <c r="A36" s="81"/>
      <c r="B36" s="77"/>
      <c r="C36" s="77"/>
      <c r="D36" s="77"/>
      <c r="E36" s="77"/>
      <c r="F36" s="77"/>
      <c r="G36" s="77"/>
      <c r="H36" s="77"/>
      <c r="I36" s="77"/>
      <c r="J36" s="78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9"/>
      <c r="X36" s="77"/>
      <c r="Y36" s="77"/>
      <c r="Z36" s="77"/>
      <c r="AA36" s="77"/>
      <c r="AB36" s="77"/>
    </row>
    <row r="37" spans="1:28" ht="32.25" customHeight="1" x14ac:dyDescent="0.2">
      <c r="A37" s="81"/>
      <c r="B37" s="77"/>
      <c r="C37" s="77"/>
      <c r="D37" s="77"/>
      <c r="E37" s="77"/>
      <c r="F37" s="77"/>
      <c r="G37" s="77"/>
      <c r="H37" s="77"/>
      <c r="I37" s="77"/>
      <c r="J37" s="78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9"/>
      <c r="X37" s="77"/>
      <c r="Y37" s="77"/>
      <c r="Z37" s="77"/>
      <c r="AA37" s="77"/>
      <c r="AB37" s="77"/>
    </row>
    <row r="38" spans="1:28" ht="15.75" customHeight="1" x14ac:dyDescent="0.2">
      <c r="A38" s="81"/>
      <c r="B38" s="352"/>
      <c r="C38" s="352"/>
      <c r="D38" s="352"/>
      <c r="E38" s="77"/>
      <c r="F38" s="77"/>
      <c r="G38" s="77"/>
      <c r="H38" s="77"/>
      <c r="I38" s="77"/>
      <c r="J38" s="346"/>
      <c r="K38" s="346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79"/>
      <c r="X38" s="77"/>
      <c r="Y38" s="77"/>
      <c r="Z38" s="77"/>
      <c r="AA38" s="77"/>
      <c r="AB38" s="77"/>
    </row>
    <row r="39" spans="1:28" x14ac:dyDescent="0.2">
      <c r="A39" s="114"/>
      <c r="B39" s="69"/>
      <c r="C39" s="69"/>
      <c r="D39" s="69"/>
      <c r="E39" s="69"/>
      <c r="F39" s="69"/>
      <c r="G39" s="69"/>
      <c r="H39" s="69"/>
      <c r="I39" s="69"/>
      <c r="J39" s="146"/>
      <c r="K39" s="146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116"/>
      <c r="X39" s="77"/>
      <c r="Y39" s="77"/>
      <c r="Z39" s="77"/>
      <c r="AA39" s="77"/>
      <c r="AB39" s="77"/>
    </row>
  </sheetData>
  <mergeCells count="35">
    <mergeCell ref="AB13:AP13"/>
    <mergeCell ref="A15:D15"/>
    <mergeCell ref="E15:G15"/>
    <mergeCell ref="H15:I16"/>
    <mergeCell ref="J15:J17"/>
    <mergeCell ref="K15:K17"/>
    <mergeCell ref="A16:A17"/>
    <mergeCell ref="B16:B17"/>
    <mergeCell ref="C16:C17"/>
    <mergeCell ref="D16:D17"/>
    <mergeCell ref="E16:G16"/>
    <mergeCell ref="M15:M17"/>
    <mergeCell ref="N15:N17"/>
    <mergeCell ref="AF15:AG17"/>
    <mergeCell ref="P15:P17"/>
    <mergeCell ref="S15:S17"/>
    <mergeCell ref="F11:G11"/>
    <mergeCell ref="A2:W2"/>
    <mergeCell ref="A3:W3"/>
    <mergeCell ref="A4:W4"/>
    <mergeCell ref="A5:W5"/>
    <mergeCell ref="A8:W8"/>
    <mergeCell ref="B35:C35"/>
    <mergeCell ref="AC15:AC17"/>
    <mergeCell ref="AD15:AD17"/>
    <mergeCell ref="AE15:AE17"/>
    <mergeCell ref="W15:W17"/>
    <mergeCell ref="J35:K35"/>
    <mergeCell ref="L15:L17"/>
    <mergeCell ref="O15:O17"/>
    <mergeCell ref="Q15:Q17"/>
    <mergeCell ref="R15:R17"/>
    <mergeCell ref="U15:U17"/>
    <mergeCell ref="T15:T17"/>
    <mergeCell ref="V15:V17"/>
  </mergeCells>
  <printOptions horizontalCentered="1"/>
  <pageMargins left="0.78740157480314965" right="0.78740157480314965" top="0.78740157480314965" bottom="0.78740157480314965" header="0.31496062992125984" footer="0.31496062992125984"/>
  <pageSetup scale="74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H60"/>
  <sheetViews>
    <sheetView showGridLines="0" topLeftCell="D8" zoomScaleNormal="100" zoomScaleSheetLayoutView="100" workbookViewId="0">
      <selection activeCell="H13" sqref="H13"/>
    </sheetView>
  </sheetViews>
  <sheetFormatPr baseColWidth="10" defaultRowHeight="11.25" x14ac:dyDescent="0.2"/>
  <cols>
    <col min="1" max="1" width="11.42578125" style="68"/>
    <col min="2" max="2" width="12.140625" style="68" customWidth="1"/>
    <col min="3" max="3" width="15.28515625" style="68" customWidth="1"/>
    <col min="4" max="4" width="16.140625" style="68" customWidth="1"/>
    <col min="5" max="6" width="11.42578125" style="68"/>
    <col min="7" max="7" width="14.5703125" style="68" customWidth="1"/>
    <col min="8" max="8" width="11.42578125" style="68" customWidth="1"/>
    <col min="9" max="9" width="14.42578125" style="68" customWidth="1"/>
    <col min="10" max="10" width="13.85546875" style="148" customWidth="1"/>
    <col min="11" max="11" width="12.7109375" style="68" hidden="1" customWidth="1"/>
    <col min="12" max="12" width="0.140625" style="68" hidden="1" customWidth="1"/>
    <col min="13" max="13" width="15" style="68" hidden="1" customWidth="1"/>
    <col min="14" max="18" width="15.140625" style="68" hidden="1" customWidth="1"/>
    <col min="19" max="19" width="12.140625" style="68" customWidth="1"/>
    <col min="20" max="20" width="0.140625" style="68" hidden="1" customWidth="1"/>
    <col min="21" max="22" width="15.140625" style="68" hidden="1" customWidth="1"/>
    <col min="23" max="23" width="0.140625" style="68" hidden="1" customWidth="1"/>
    <col min="24" max="25" width="15.140625" style="68" customWidth="1"/>
    <col min="26" max="29" width="15.7109375" style="68" customWidth="1"/>
    <col min="30" max="16384" width="11.42578125" style="68"/>
  </cols>
  <sheetData>
    <row r="2" spans="1:34" x14ac:dyDescent="0.2">
      <c r="J2" s="121"/>
    </row>
    <row r="3" spans="1:34" x14ac:dyDescent="0.2">
      <c r="A3" s="718" t="s">
        <v>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359"/>
      <c r="AB3" s="359"/>
      <c r="AC3" s="359"/>
    </row>
    <row r="4" spans="1:34" x14ac:dyDescent="0.2">
      <c r="A4" s="718" t="s">
        <v>1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359"/>
      <c r="AB4" s="359"/>
      <c r="AC4" s="359"/>
    </row>
    <row r="5" spans="1:34" x14ac:dyDescent="0.2">
      <c r="A5" s="718" t="s">
        <v>127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359"/>
      <c r="AB5" s="359"/>
      <c r="AC5" s="359"/>
    </row>
    <row r="6" spans="1:34" x14ac:dyDescent="0.2">
      <c r="A6" s="718" t="s">
        <v>3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359"/>
      <c r="AB6" s="359"/>
      <c r="AC6" s="359"/>
    </row>
    <row r="7" spans="1:34" x14ac:dyDescent="0.2">
      <c r="A7" s="69"/>
      <c r="J7" s="70"/>
      <c r="Z7" s="71"/>
      <c r="AA7" s="71"/>
      <c r="AB7" s="71"/>
      <c r="AC7" s="71"/>
    </row>
    <row r="8" spans="1:34" ht="12.75" customHeight="1" x14ac:dyDescent="0.2">
      <c r="A8" s="72"/>
      <c r="B8" s="73"/>
      <c r="C8" s="73"/>
      <c r="D8" s="73"/>
      <c r="E8" s="73"/>
      <c r="F8" s="73"/>
      <c r="G8" s="73"/>
      <c r="H8" s="73"/>
      <c r="I8" s="73"/>
      <c r="J8" s="12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5"/>
      <c r="AA8" s="77"/>
      <c r="AB8" s="77"/>
      <c r="AC8" s="77"/>
    </row>
    <row r="9" spans="1:34" ht="11.25" customHeight="1" x14ac:dyDescent="0.2">
      <c r="A9" s="719" t="s">
        <v>4</v>
      </c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20"/>
      <c r="AA9" s="360"/>
      <c r="AB9" s="360"/>
      <c r="AC9" s="360"/>
    </row>
    <row r="10" spans="1:34" x14ac:dyDescent="0.2">
      <c r="A10" s="76"/>
      <c r="B10" s="77"/>
      <c r="C10" s="77"/>
      <c r="D10" s="77"/>
      <c r="E10" s="77"/>
      <c r="F10" s="77"/>
      <c r="G10" s="77"/>
      <c r="H10" s="77"/>
      <c r="I10" s="77"/>
      <c r="J10" s="124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9"/>
      <c r="AA10" s="77"/>
      <c r="AB10" s="77"/>
      <c r="AC10" s="77"/>
    </row>
    <row r="11" spans="1:34" x14ac:dyDescent="0.2">
      <c r="A11" s="80"/>
      <c r="B11" s="77"/>
      <c r="C11" s="77"/>
      <c r="D11" s="77"/>
      <c r="E11" s="77"/>
      <c r="F11" s="77"/>
      <c r="G11" s="77"/>
      <c r="H11" s="77"/>
      <c r="I11" s="77"/>
      <c r="J11" s="124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9"/>
      <c r="AA11" s="77"/>
      <c r="AB11" s="77"/>
      <c r="AC11" s="77"/>
    </row>
    <row r="12" spans="1:34" x14ac:dyDescent="0.2">
      <c r="A12" s="81"/>
      <c r="B12" s="82" t="s">
        <v>5</v>
      </c>
      <c r="C12" s="83">
        <v>1241</v>
      </c>
      <c r="D12" s="77"/>
      <c r="E12" s="77"/>
      <c r="F12" s="717" t="s">
        <v>6</v>
      </c>
      <c r="G12" s="717"/>
      <c r="H12" s="754" t="s">
        <v>668</v>
      </c>
      <c r="I12" s="754"/>
      <c r="J12" s="755"/>
      <c r="K12" s="755"/>
      <c r="L12" s="389"/>
      <c r="M12" s="401"/>
      <c r="N12" s="401"/>
      <c r="O12" s="488"/>
      <c r="P12" s="552"/>
      <c r="Q12" s="567"/>
      <c r="R12" s="567"/>
      <c r="S12" s="587"/>
      <c r="T12" s="587"/>
      <c r="U12" s="613"/>
      <c r="V12" s="621"/>
      <c r="W12" s="630"/>
      <c r="X12" s="630"/>
      <c r="Y12" s="645"/>
      <c r="Z12" s="79"/>
      <c r="AA12" s="77"/>
      <c r="AB12" s="77"/>
      <c r="AC12" s="77"/>
    </row>
    <row r="13" spans="1:34" x14ac:dyDescent="0.2">
      <c r="A13" s="81"/>
      <c r="B13" s="77"/>
      <c r="C13" s="77"/>
      <c r="D13" s="77"/>
      <c r="E13" s="77"/>
      <c r="F13" s="77"/>
      <c r="G13" s="77"/>
      <c r="H13" s="77"/>
      <c r="I13" s="77"/>
      <c r="J13" s="124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9"/>
      <c r="AA13" s="77"/>
      <c r="AB13" s="77"/>
      <c r="AC13" s="77"/>
    </row>
    <row r="14" spans="1:34" ht="18.75" customHeight="1" x14ac:dyDescent="0.2">
      <c r="A14" s="81"/>
      <c r="B14" s="77"/>
      <c r="C14" s="77"/>
      <c r="D14" s="77"/>
      <c r="E14" s="77"/>
      <c r="F14" s="77"/>
      <c r="G14" s="77"/>
      <c r="H14" s="77"/>
      <c r="I14" s="77"/>
      <c r="J14" s="124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9"/>
      <c r="AA14" s="365"/>
      <c r="AB14" s="365"/>
      <c r="AC14" s="365"/>
      <c r="AE14" s="122">
        <v>43342</v>
      </c>
    </row>
    <row r="15" spans="1:34" ht="12" customHeight="1" thickBot="1" x14ac:dyDescent="0.25">
      <c r="A15" s="724" t="s">
        <v>8</v>
      </c>
      <c r="B15" s="725"/>
      <c r="C15" s="725"/>
      <c r="D15" s="725"/>
      <c r="E15" s="725" t="s">
        <v>9</v>
      </c>
      <c r="F15" s="725"/>
      <c r="G15" s="725"/>
      <c r="H15" s="726" t="s">
        <v>10</v>
      </c>
      <c r="I15" s="727"/>
      <c r="J15" s="748" t="s">
        <v>11</v>
      </c>
      <c r="K15" s="751" t="s">
        <v>104</v>
      </c>
      <c r="L15" s="745" t="s">
        <v>612</v>
      </c>
      <c r="M15" s="745" t="s">
        <v>629</v>
      </c>
      <c r="N15" s="404" t="s">
        <v>593</v>
      </c>
      <c r="O15" s="745" t="s">
        <v>632</v>
      </c>
      <c r="P15" s="745" t="s">
        <v>636</v>
      </c>
      <c r="Q15" s="745" t="s">
        <v>104</v>
      </c>
      <c r="R15" s="745" t="s">
        <v>644</v>
      </c>
      <c r="S15" s="745" t="s">
        <v>104</v>
      </c>
      <c r="T15" s="745" t="s">
        <v>647</v>
      </c>
      <c r="U15" s="745" t="s">
        <v>648</v>
      </c>
      <c r="V15" s="745"/>
      <c r="W15" s="745" t="s">
        <v>651</v>
      </c>
      <c r="X15" s="745" t="s">
        <v>659</v>
      </c>
      <c r="Y15" s="745" t="s">
        <v>667</v>
      </c>
      <c r="Z15" s="742" t="s">
        <v>13</v>
      </c>
      <c r="AA15" s="366"/>
      <c r="AB15" s="366"/>
      <c r="AC15" s="366"/>
    </row>
    <row r="16" spans="1:34" ht="12.75" customHeight="1" thickBot="1" x14ac:dyDescent="0.25">
      <c r="A16" s="736" t="s">
        <v>14</v>
      </c>
      <c r="B16" s="738" t="s">
        <v>15</v>
      </c>
      <c r="C16" s="738" t="s">
        <v>16</v>
      </c>
      <c r="D16" s="738" t="s">
        <v>17</v>
      </c>
      <c r="E16" s="738" t="s">
        <v>18</v>
      </c>
      <c r="F16" s="738"/>
      <c r="G16" s="738"/>
      <c r="H16" s="728"/>
      <c r="I16" s="729"/>
      <c r="J16" s="749"/>
      <c r="K16" s="752"/>
      <c r="L16" s="746"/>
      <c r="M16" s="746"/>
      <c r="N16" s="405" t="s">
        <v>615</v>
      </c>
      <c r="O16" s="746"/>
      <c r="P16" s="746"/>
      <c r="Q16" s="746"/>
      <c r="R16" s="746"/>
      <c r="S16" s="746"/>
      <c r="T16" s="746"/>
      <c r="U16" s="746"/>
      <c r="V16" s="746"/>
      <c r="W16" s="746"/>
      <c r="X16" s="746"/>
      <c r="Y16" s="746"/>
      <c r="Z16" s="743"/>
      <c r="AA16" s="367"/>
      <c r="AB16" s="367"/>
      <c r="AC16" s="367"/>
      <c r="AD16" s="678" t="s">
        <v>102</v>
      </c>
      <c r="AE16" s="678" t="s">
        <v>101</v>
      </c>
      <c r="AF16" s="678" t="s">
        <v>100</v>
      </c>
      <c r="AG16" s="684" t="s">
        <v>169</v>
      </c>
      <c r="AH16" s="687" t="s">
        <v>170</v>
      </c>
    </row>
    <row r="17" spans="1:34" ht="13.5" customHeight="1" x14ac:dyDescent="0.2">
      <c r="A17" s="737"/>
      <c r="B17" s="739"/>
      <c r="C17" s="739"/>
      <c r="D17" s="739"/>
      <c r="E17" s="85" t="s">
        <v>19</v>
      </c>
      <c r="F17" s="85" t="s">
        <v>20</v>
      </c>
      <c r="G17" s="85" t="s">
        <v>21</v>
      </c>
      <c r="H17" s="85" t="s">
        <v>22</v>
      </c>
      <c r="I17" s="85" t="s">
        <v>23</v>
      </c>
      <c r="J17" s="750"/>
      <c r="K17" s="753"/>
      <c r="L17" s="747"/>
      <c r="M17" s="747"/>
      <c r="N17" s="406" t="s">
        <v>594</v>
      </c>
      <c r="O17" s="747"/>
      <c r="P17" s="747"/>
      <c r="Q17" s="747"/>
      <c r="R17" s="747"/>
      <c r="S17" s="747"/>
      <c r="T17" s="747"/>
      <c r="U17" s="747"/>
      <c r="V17" s="747"/>
      <c r="W17" s="747"/>
      <c r="X17" s="747"/>
      <c r="Y17" s="747"/>
      <c r="Z17" s="744"/>
      <c r="AA17" s="368"/>
      <c r="AB17" s="368"/>
      <c r="AC17" s="368"/>
      <c r="AD17" s="678"/>
      <c r="AE17" s="678"/>
      <c r="AF17" s="678"/>
      <c r="AG17" s="685"/>
      <c r="AH17" s="688"/>
    </row>
    <row r="18" spans="1:34" ht="12.75" customHeight="1" x14ac:dyDescent="0.2">
      <c r="A18" s="86">
        <v>5</v>
      </c>
      <c r="B18" s="80">
        <v>6</v>
      </c>
      <c r="C18" s="80">
        <v>7</v>
      </c>
      <c r="D18" s="80">
        <v>8</v>
      </c>
      <c r="E18" s="80">
        <v>9</v>
      </c>
      <c r="F18" s="80">
        <v>10</v>
      </c>
      <c r="G18" s="80">
        <v>11</v>
      </c>
      <c r="H18" s="80">
        <v>12</v>
      </c>
      <c r="I18" s="80">
        <v>13</v>
      </c>
      <c r="J18" s="125"/>
      <c r="K18" s="80"/>
      <c r="L18" s="391"/>
      <c r="M18" s="402"/>
      <c r="N18" s="402"/>
      <c r="O18" s="489"/>
      <c r="P18" s="551"/>
      <c r="Q18" s="566"/>
      <c r="R18" s="566"/>
      <c r="S18" s="582"/>
      <c r="T18" s="582"/>
      <c r="U18" s="611"/>
      <c r="V18" s="619"/>
      <c r="W18" s="628"/>
      <c r="X18" s="628"/>
      <c r="Y18" s="643"/>
      <c r="Z18" s="88">
        <v>14</v>
      </c>
      <c r="AA18" s="369"/>
      <c r="AB18" s="369"/>
      <c r="AC18" s="369"/>
      <c r="AD18" s="678"/>
      <c r="AE18" s="678"/>
      <c r="AF18" s="678"/>
      <c r="AG18" s="686"/>
      <c r="AH18" s="689"/>
    </row>
    <row r="19" spans="1:34" ht="22.5" x14ac:dyDescent="0.2">
      <c r="A19" s="126">
        <v>6</v>
      </c>
      <c r="B19" s="127" t="s">
        <v>128</v>
      </c>
      <c r="C19" s="127" t="s">
        <v>129</v>
      </c>
      <c r="D19" s="128">
        <v>14170.56</v>
      </c>
      <c r="E19" s="127" t="s">
        <v>29</v>
      </c>
      <c r="F19" s="129">
        <v>40738</v>
      </c>
      <c r="G19" s="322">
        <v>14170.56</v>
      </c>
      <c r="H19" s="130">
        <v>0.03</v>
      </c>
      <c r="I19" s="131">
        <f>G19*H19</f>
        <v>425.11679999999996</v>
      </c>
      <c r="J19" s="132">
        <f>0.25/100</f>
        <v>2.5000000000000001E-3</v>
      </c>
      <c r="K19" s="131">
        <f t="shared" ref="K19:K47" si="0">G19*J19</f>
        <v>35.426400000000001</v>
      </c>
      <c r="L19" s="131">
        <v>1735.9</v>
      </c>
      <c r="M19" s="131">
        <v>35.43</v>
      </c>
      <c r="N19" s="131">
        <f t="shared" ref="N19:N48" si="1">L19+M19</f>
        <v>1771.3300000000002</v>
      </c>
      <c r="O19" s="131">
        <f t="shared" ref="O19:O48" si="2">N19+M19</f>
        <v>1806.7600000000002</v>
      </c>
      <c r="P19" s="131">
        <f t="shared" ref="P19:P48" si="3">O19+M19</f>
        <v>1842.1900000000003</v>
      </c>
      <c r="Q19" s="131">
        <v>35.43</v>
      </c>
      <c r="R19" s="131">
        <f t="shared" ref="R19:R48" si="4">Q19+P19+M19</f>
        <v>1913.0500000000004</v>
      </c>
      <c r="S19" s="131">
        <v>35.43</v>
      </c>
      <c r="T19" s="131">
        <f>R19+S19</f>
        <v>1948.4800000000005</v>
      </c>
      <c r="U19" s="131">
        <f>T19+S19</f>
        <v>1983.9100000000005</v>
      </c>
      <c r="V19" s="131">
        <f>U19+S19</f>
        <v>2019.3400000000006</v>
      </c>
      <c r="W19" s="131">
        <f>V19+S19</f>
        <v>2054.7700000000004</v>
      </c>
      <c r="X19" s="131">
        <f>W19+S19</f>
        <v>2090.2000000000003</v>
      </c>
      <c r="Y19" s="131">
        <f>X19+S19</f>
        <v>2125.63</v>
      </c>
      <c r="Z19" s="133">
        <f>G19-Y19</f>
        <v>12044.93</v>
      </c>
      <c r="AA19" s="360"/>
      <c r="AB19" s="360"/>
      <c r="AC19" s="360"/>
      <c r="AD19" s="60"/>
      <c r="AE19" s="1"/>
      <c r="AF19" s="1"/>
      <c r="AG19" s="1"/>
      <c r="AH19" s="1"/>
    </row>
    <row r="20" spans="1:34" ht="22.5" x14ac:dyDescent="0.2">
      <c r="A20" s="126">
        <v>6</v>
      </c>
      <c r="B20" s="127" t="s">
        <v>130</v>
      </c>
      <c r="C20" s="127" t="s">
        <v>131</v>
      </c>
      <c r="D20" s="128">
        <v>6859.08</v>
      </c>
      <c r="E20" s="127" t="s">
        <v>29</v>
      </c>
      <c r="F20" s="129">
        <v>40738</v>
      </c>
      <c r="G20" s="322">
        <v>6859.08</v>
      </c>
      <c r="H20" s="130">
        <v>0.03</v>
      </c>
      <c r="I20" s="131">
        <f t="shared" ref="I20:I46" si="5">G20*H20</f>
        <v>205.77239999999998</v>
      </c>
      <c r="J20" s="132">
        <f t="shared" ref="J20:J47" si="6">0.25/100</f>
        <v>2.5000000000000001E-3</v>
      </c>
      <c r="K20" s="131">
        <f t="shared" si="0"/>
        <v>17.1477</v>
      </c>
      <c r="L20" s="131">
        <v>840.24</v>
      </c>
      <c r="M20" s="131">
        <v>17.149999999999999</v>
      </c>
      <c r="N20" s="131">
        <f t="shared" si="1"/>
        <v>857.39</v>
      </c>
      <c r="O20" s="131">
        <f t="shared" si="2"/>
        <v>874.54</v>
      </c>
      <c r="P20" s="131">
        <f t="shared" si="3"/>
        <v>891.68999999999994</v>
      </c>
      <c r="Q20" s="131">
        <v>17.149999999999999</v>
      </c>
      <c r="R20" s="131">
        <f t="shared" si="4"/>
        <v>925.9899999999999</v>
      </c>
      <c r="S20" s="131">
        <v>17.149999999999999</v>
      </c>
      <c r="T20" s="131">
        <f t="shared" ref="T20:T48" si="7">R20+S20</f>
        <v>943.13999999999987</v>
      </c>
      <c r="U20" s="131">
        <f t="shared" ref="U20:U48" si="8">T20+S20</f>
        <v>960.28999999999985</v>
      </c>
      <c r="V20" s="131">
        <f t="shared" ref="V20:V48" si="9">U20+S20</f>
        <v>977.43999999999983</v>
      </c>
      <c r="W20" s="131">
        <f t="shared" ref="W20:W52" si="10">V20+S20</f>
        <v>994.5899999999998</v>
      </c>
      <c r="X20" s="131">
        <f t="shared" ref="X20:X52" si="11">W20+S20</f>
        <v>1011.7399999999998</v>
      </c>
      <c r="Y20" s="131">
        <f t="shared" ref="Y20:Y48" si="12">X20+S20</f>
        <v>1028.8899999999999</v>
      </c>
      <c r="Z20" s="133">
        <f t="shared" ref="Z20:Z48" si="13">G20-Y20</f>
        <v>5830.1900000000005</v>
      </c>
      <c r="AA20" s="133"/>
      <c r="AB20" s="133"/>
      <c r="AC20" s="133"/>
      <c r="AD20" s="63">
        <v>42005</v>
      </c>
      <c r="AE20" s="45">
        <f>$AE$14-AD20+1</f>
        <v>1338</v>
      </c>
      <c r="AF20" s="45">
        <f>AE20/(365/12)</f>
        <v>43.989041095890407</v>
      </c>
      <c r="AG20" s="45">
        <v>43</v>
      </c>
      <c r="AH20" s="323">
        <f t="shared" ref="AH20:AH49" si="14">G19*J19*AG20</f>
        <v>1523.3352</v>
      </c>
    </row>
    <row r="21" spans="1:34" ht="22.5" x14ac:dyDescent="0.2">
      <c r="A21" s="126">
        <v>6</v>
      </c>
      <c r="B21" s="127" t="s">
        <v>132</v>
      </c>
      <c r="C21" s="127" t="s">
        <v>131</v>
      </c>
      <c r="D21" s="128">
        <v>6859.08</v>
      </c>
      <c r="E21" s="127" t="s">
        <v>29</v>
      </c>
      <c r="F21" s="129">
        <v>40738</v>
      </c>
      <c r="G21" s="322">
        <v>6859.08</v>
      </c>
      <c r="H21" s="130">
        <v>0.03</v>
      </c>
      <c r="I21" s="131">
        <f t="shared" si="5"/>
        <v>205.77239999999998</v>
      </c>
      <c r="J21" s="132">
        <f t="shared" si="6"/>
        <v>2.5000000000000001E-3</v>
      </c>
      <c r="K21" s="131">
        <f t="shared" si="0"/>
        <v>17.1477</v>
      </c>
      <c r="L21" s="131">
        <v>840.24</v>
      </c>
      <c r="M21" s="131">
        <v>17.149999999999999</v>
      </c>
      <c r="N21" s="131">
        <f t="shared" si="1"/>
        <v>857.39</v>
      </c>
      <c r="O21" s="131">
        <f t="shared" si="2"/>
        <v>874.54</v>
      </c>
      <c r="P21" s="131">
        <f t="shared" si="3"/>
        <v>891.68999999999994</v>
      </c>
      <c r="Q21" s="131">
        <v>17.149999999999999</v>
      </c>
      <c r="R21" s="131">
        <f t="shared" si="4"/>
        <v>925.9899999999999</v>
      </c>
      <c r="S21" s="131">
        <v>17.149999999999999</v>
      </c>
      <c r="T21" s="131">
        <f t="shared" si="7"/>
        <v>943.13999999999987</v>
      </c>
      <c r="U21" s="131">
        <f t="shared" si="8"/>
        <v>960.28999999999985</v>
      </c>
      <c r="V21" s="131">
        <f t="shared" si="9"/>
        <v>977.43999999999983</v>
      </c>
      <c r="W21" s="131">
        <f t="shared" si="10"/>
        <v>994.5899999999998</v>
      </c>
      <c r="X21" s="131">
        <f t="shared" si="11"/>
        <v>1011.7399999999998</v>
      </c>
      <c r="Y21" s="131">
        <f t="shared" si="12"/>
        <v>1028.8899999999999</v>
      </c>
      <c r="Z21" s="133">
        <f t="shared" si="13"/>
        <v>5830.1900000000005</v>
      </c>
      <c r="AA21" s="133"/>
      <c r="AB21" s="133"/>
      <c r="AC21" s="133"/>
      <c r="AD21" s="63">
        <v>42005</v>
      </c>
      <c r="AE21" s="45">
        <f t="shared" ref="AE21:AE49" si="15">$AE$14-AD21+1</f>
        <v>1338</v>
      </c>
      <c r="AF21" s="45">
        <f t="shared" ref="AF21:AF49" si="16">AE21/(365/12)</f>
        <v>43.989041095890407</v>
      </c>
      <c r="AG21" s="45">
        <v>43</v>
      </c>
      <c r="AH21" s="323">
        <f t="shared" si="14"/>
        <v>737.35109999999997</v>
      </c>
    </row>
    <row r="22" spans="1:34" ht="22.5" x14ac:dyDescent="0.2">
      <c r="A22" s="126">
        <v>6</v>
      </c>
      <c r="B22" s="127" t="s">
        <v>133</v>
      </c>
      <c r="C22" s="127" t="s">
        <v>134</v>
      </c>
      <c r="D22" s="128">
        <v>4602.88</v>
      </c>
      <c r="E22" s="127" t="s">
        <v>29</v>
      </c>
      <c r="F22" s="129">
        <v>40738</v>
      </c>
      <c r="G22" s="322">
        <v>4602.88</v>
      </c>
      <c r="H22" s="130">
        <v>0.03</v>
      </c>
      <c r="I22" s="131">
        <f t="shared" si="5"/>
        <v>138.0864</v>
      </c>
      <c r="J22" s="132">
        <f t="shared" si="6"/>
        <v>2.5000000000000001E-3</v>
      </c>
      <c r="K22" s="131">
        <f t="shared" si="0"/>
        <v>11.507200000000001</v>
      </c>
      <c r="L22" s="131">
        <v>563.86</v>
      </c>
      <c r="M22" s="131">
        <v>11.51</v>
      </c>
      <c r="N22" s="131">
        <f t="shared" si="1"/>
        <v>575.37</v>
      </c>
      <c r="O22" s="131">
        <f t="shared" si="2"/>
        <v>586.88</v>
      </c>
      <c r="P22" s="131">
        <f t="shared" si="3"/>
        <v>598.39</v>
      </c>
      <c r="Q22" s="131">
        <v>11.51</v>
      </c>
      <c r="R22" s="131">
        <f t="shared" si="4"/>
        <v>621.41</v>
      </c>
      <c r="S22" s="131">
        <v>11.51</v>
      </c>
      <c r="T22" s="131">
        <f t="shared" si="7"/>
        <v>632.91999999999996</v>
      </c>
      <c r="U22" s="131">
        <f t="shared" si="8"/>
        <v>644.42999999999995</v>
      </c>
      <c r="V22" s="131">
        <f t="shared" si="9"/>
        <v>655.93999999999994</v>
      </c>
      <c r="W22" s="131">
        <f t="shared" si="10"/>
        <v>667.44999999999993</v>
      </c>
      <c r="X22" s="131">
        <f t="shared" si="11"/>
        <v>678.95999999999992</v>
      </c>
      <c r="Y22" s="131">
        <f t="shared" si="12"/>
        <v>690.46999999999991</v>
      </c>
      <c r="Z22" s="133">
        <f t="shared" si="13"/>
        <v>3912.4100000000003</v>
      </c>
      <c r="AA22" s="133"/>
      <c r="AB22" s="133"/>
      <c r="AC22" s="133"/>
      <c r="AD22" s="63">
        <v>42005</v>
      </c>
      <c r="AE22" s="45">
        <f t="shared" si="15"/>
        <v>1338</v>
      </c>
      <c r="AF22" s="45">
        <f t="shared" si="16"/>
        <v>43.989041095890407</v>
      </c>
      <c r="AG22" s="45">
        <v>43</v>
      </c>
      <c r="AH22" s="323">
        <f t="shared" si="14"/>
        <v>737.35109999999997</v>
      </c>
    </row>
    <row r="23" spans="1:34" ht="22.5" x14ac:dyDescent="0.2">
      <c r="A23" s="126">
        <v>6</v>
      </c>
      <c r="B23" s="127" t="s">
        <v>135</v>
      </c>
      <c r="C23" s="127" t="s">
        <v>136</v>
      </c>
      <c r="D23" s="128">
        <v>3019.48</v>
      </c>
      <c r="E23" s="127" t="s">
        <v>29</v>
      </c>
      <c r="F23" s="129">
        <v>40738</v>
      </c>
      <c r="G23" s="322">
        <v>3019.48</v>
      </c>
      <c r="H23" s="130">
        <v>0.03</v>
      </c>
      <c r="I23" s="131">
        <f t="shared" si="5"/>
        <v>90.584400000000002</v>
      </c>
      <c r="J23" s="132">
        <f t="shared" si="6"/>
        <v>2.5000000000000001E-3</v>
      </c>
      <c r="K23" s="131">
        <f t="shared" si="0"/>
        <v>7.5487000000000002</v>
      </c>
      <c r="L23" s="131">
        <v>369.89</v>
      </c>
      <c r="M23" s="131">
        <v>7.55</v>
      </c>
      <c r="N23" s="131">
        <f t="shared" si="1"/>
        <v>377.44</v>
      </c>
      <c r="O23" s="131">
        <f t="shared" si="2"/>
        <v>384.99</v>
      </c>
      <c r="P23" s="131">
        <f t="shared" si="3"/>
        <v>392.54</v>
      </c>
      <c r="Q23" s="131">
        <v>7.55</v>
      </c>
      <c r="R23" s="131">
        <f t="shared" si="4"/>
        <v>407.64000000000004</v>
      </c>
      <c r="S23" s="131">
        <v>7.55</v>
      </c>
      <c r="T23" s="131">
        <f t="shared" si="7"/>
        <v>415.19000000000005</v>
      </c>
      <c r="U23" s="131">
        <f t="shared" si="8"/>
        <v>422.74000000000007</v>
      </c>
      <c r="V23" s="131">
        <f t="shared" si="9"/>
        <v>430.29000000000008</v>
      </c>
      <c r="W23" s="131">
        <f t="shared" si="10"/>
        <v>437.84000000000009</v>
      </c>
      <c r="X23" s="131">
        <f t="shared" si="11"/>
        <v>445.3900000000001</v>
      </c>
      <c r="Y23" s="131">
        <f t="shared" si="12"/>
        <v>452.94000000000011</v>
      </c>
      <c r="Z23" s="133">
        <f t="shared" si="13"/>
        <v>2566.54</v>
      </c>
      <c r="AA23" s="133"/>
      <c r="AB23" s="133"/>
      <c r="AC23" s="133"/>
      <c r="AD23" s="63">
        <v>42005</v>
      </c>
      <c r="AE23" s="45">
        <f t="shared" si="15"/>
        <v>1338</v>
      </c>
      <c r="AF23" s="45">
        <f t="shared" si="16"/>
        <v>43.989041095890407</v>
      </c>
      <c r="AG23" s="45">
        <v>43</v>
      </c>
      <c r="AH23" s="323">
        <f t="shared" si="14"/>
        <v>494.80960000000005</v>
      </c>
    </row>
    <row r="24" spans="1:34" ht="22.5" x14ac:dyDescent="0.2">
      <c r="A24" s="126">
        <v>6</v>
      </c>
      <c r="B24" s="127" t="s">
        <v>137</v>
      </c>
      <c r="C24" s="127" t="s">
        <v>138</v>
      </c>
      <c r="D24" s="128">
        <v>4834.88</v>
      </c>
      <c r="E24" s="127" t="s">
        <v>29</v>
      </c>
      <c r="F24" s="129">
        <v>40738</v>
      </c>
      <c r="G24" s="322">
        <v>4834.88</v>
      </c>
      <c r="H24" s="130">
        <v>0.03</v>
      </c>
      <c r="I24" s="131">
        <f t="shared" si="5"/>
        <v>145.04640000000001</v>
      </c>
      <c r="J24" s="132">
        <f t="shared" si="6"/>
        <v>2.5000000000000001E-3</v>
      </c>
      <c r="K24" s="131">
        <f t="shared" si="0"/>
        <v>12.087200000000001</v>
      </c>
      <c r="L24" s="131">
        <v>592.28</v>
      </c>
      <c r="M24" s="131">
        <v>12.09</v>
      </c>
      <c r="N24" s="131">
        <f t="shared" si="1"/>
        <v>604.37</v>
      </c>
      <c r="O24" s="131">
        <f t="shared" si="2"/>
        <v>616.46</v>
      </c>
      <c r="P24" s="131">
        <f t="shared" si="3"/>
        <v>628.55000000000007</v>
      </c>
      <c r="Q24" s="131">
        <v>12.09</v>
      </c>
      <c r="R24" s="131">
        <f t="shared" si="4"/>
        <v>652.73000000000013</v>
      </c>
      <c r="S24" s="131">
        <v>12.09</v>
      </c>
      <c r="T24" s="131">
        <f t="shared" si="7"/>
        <v>664.82000000000016</v>
      </c>
      <c r="U24" s="131">
        <f t="shared" si="8"/>
        <v>676.9100000000002</v>
      </c>
      <c r="V24" s="131">
        <f t="shared" si="9"/>
        <v>689.00000000000023</v>
      </c>
      <c r="W24" s="131">
        <f t="shared" si="10"/>
        <v>701.09000000000026</v>
      </c>
      <c r="X24" s="131">
        <f t="shared" si="11"/>
        <v>713.18000000000029</v>
      </c>
      <c r="Y24" s="131">
        <f t="shared" si="12"/>
        <v>725.27000000000032</v>
      </c>
      <c r="Z24" s="133">
        <f t="shared" si="13"/>
        <v>4109.6099999999997</v>
      </c>
      <c r="AA24" s="133"/>
      <c r="AB24" s="133"/>
      <c r="AC24" s="133"/>
      <c r="AD24" s="63">
        <v>42005</v>
      </c>
      <c r="AE24" s="45">
        <f t="shared" si="15"/>
        <v>1338</v>
      </c>
      <c r="AF24" s="45">
        <f t="shared" si="16"/>
        <v>43.989041095890407</v>
      </c>
      <c r="AG24" s="45">
        <v>43</v>
      </c>
      <c r="AH24" s="323">
        <f t="shared" si="14"/>
        <v>324.59410000000003</v>
      </c>
    </row>
    <row r="25" spans="1:34" ht="22.5" x14ac:dyDescent="0.2">
      <c r="A25" s="126">
        <v>6</v>
      </c>
      <c r="B25" s="127" t="s">
        <v>139</v>
      </c>
      <c r="C25" s="127" t="s">
        <v>131</v>
      </c>
      <c r="D25" s="128">
        <v>6859.08</v>
      </c>
      <c r="E25" s="127" t="s">
        <v>29</v>
      </c>
      <c r="F25" s="129">
        <v>40738</v>
      </c>
      <c r="G25" s="322">
        <v>6859.08</v>
      </c>
      <c r="H25" s="130">
        <v>0.03</v>
      </c>
      <c r="I25" s="131">
        <f t="shared" si="5"/>
        <v>205.77239999999998</v>
      </c>
      <c r="J25" s="132">
        <f t="shared" si="6"/>
        <v>2.5000000000000001E-3</v>
      </c>
      <c r="K25" s="131">
        <f t="shared" si="0"/>
        <v>17.1477</v>
      </c>
      <c r="L25" s="131">
        <v>840.24</v>
      </c>
      <c r="M25" s="131">
        <v>17.149999999999999</v>
      </c>
      <c r="N25" s="131">
        <f t="shared" si="1"/>
        <v>857.39</v>
      </c>
      <c r="O25" s="131">
        <f t="shared" si="2"/>
        <v>874.54</v>
      </c>
      <c r="P25" s="131">
        <f t="shared" si="3"/>
        <v>891.68999999999994</v>
      </c>
      <c r="Q25" s="131">
        <v>17.149999999999999</v>
      </c>
      <c r="R25" s="131">
        <f t="shared" si="4"/>
        <v>925.9899999999999</v>
      </c>
      <c r="S25" s="131">
        <v>17.149999999999999</v>
      </c>
      <c r="T25" s="131">
        <f t="shared" si="7"/>
        <v>943.13999999999987</v>
      </c>
      <c r="U25" s="131">
        <f t="shared" si="8"/>
        <v>960.28999999999985</v>
      </c>
      <c r="V25" s="131">
        <f t="shared" si="9"/>
        <v>977.43999999999983</v>
      </c>
      <c r="W25" s="131">
        <f t="shared" si="10"/>
        <v>994.5899999999998</v>
      </c>
      <c r="X25" s="131">
        <f t="shared" si="11"/>
        <v>1011.7399999999998</v>
      </c>
      <c r="Y25" s="131">
        <f t="shared" si="12"/>
        <v>1028.8899999999999</v>
      </c>
      <c r="Z25" s="133">
        <f t="shared" si="13"/>
        <v>5830.1900000000005</v>
      </c>
      <c r="AA25" s="133"/>
      <c r="AB25" s="133"/>
      <c r="AC25" s="133"/>
      <c r="AD25" s="63">
        <v>42005</v>
      </c>
      <c r="AE25" s="45">
        <f t="shared" si="15"/>
        <v>1338</v>
      </c>
      <c r="AF25" s="45">
        <f t="shared" si="16"/>
        <v>43.989041095890407</v>
      </c>
      <c r="AG25" s="45">
        <v>43</v>
      </c>
      <c r="AH25" s="323">
        <f t="shared" si="14"/>
        <v>519.7496000000001</v>
      </c>
    </row>
    <row r="26" spans="1:34" ht="33.75" x14ac:dyDescent="0.2">
      <c r="A26" s="126">
        <v>6</v>
      </c>
      <c r="B26" s="127" t="s">
        <v>140</v>
      </c>
      <c r="C26" s="127" t="s">
        <v>141</v>
      </c>
      <c r="D26" s="128">
        <v>4071.6</v>
      </c>
      <c r="E26" s="127" t="s">
        <v>29</v>
      </c>
      <c r="F26" s="129">
        <v>40738</v>
      </c>
      <c r="G26" s="322">
        <v>4071.6</v>
      </c>
      <c r="H26" s="130">
        <v>0.03</v>
      </c>
      <c r="I26" s="131">
        <f t="shared" si="5"/>
        <v>122.148</v>
      </c>
      <c r="J26" s="132">
        <f t="shared" si="6"/>
        <v>2.5000000000000001E-3</v>
      </c>
      <c r="K26" s="131">
        <f t="shared" si="0"/>
        <v>10.179</v>
      </c>
      <c r="L26" s="131">
        <v>498.77</v>
      </c>
      <c r="M26" s="131">
        <v>10.18</v>
      </c>
      <c r="N26" s="131">
        <f t="shared" si="1"/>
        <v>508.95</v>
      </c>
      <c r="O26" s="131">
        <f t="shared" si="2"/>
        <v>519.13</v>
      </c>
      <c r="P26" s="131">
        <f t="shared" si="3"/>
        <v>529.30999999999995</v>
      </c>
      <c r="Q26" s="131">
        <v>10.18</v>
      </c>
      <c r="R26" s="131">
        <f t="shared" si="4"/>
        <v>549.66999999999985</v>
      </c>
      <c r="S26" s="131">
        <v>10.18</v>
      </c>
      <c r="T26" s="131">
        <f t="shared" si="7"/>
        <v>559.8499999999998</v>
      </c>
      <c r="U26" s="131">
        <f t="shared" si="8"/>
        <v>570.02999999999975</v>
      </c>
      <c r="V26" s="131">
        <f t="shared" si="9"/>
        <v>580.2099999999997</v>
      </c>
      <c r="W26" s="131">
        <f t="shared" si="10"/>
        <v>590.38999999999965</v>
      </c>
      <c r="X26" s="131">
        <f t="shared" si="11"/>
        <v>600.5699999999996</v>
      </c>
      <c r="Y26" s="131">
        <f t="shared" si="12"/>
        <v>610.74999999999955</v>
      </c>
      <c r="Z26" s="133">
        <f t="shared" si="13"/>
        <v>3460.8500000000004</v>
      </c>
      <c r="AA26" s="133"/>
      <c r="AB26" s="133"/>
      <c r="AC26" s="133"/>
      <c r="AD26" s="63">
        <v>42005</v>
      </c>
      <c r="AE26" s="45">
        <f t="shared" si="15"/>
        <v>1338</v>
      </c>
      <c r="AF26" s="45">
        <f t="shared" si="16"/>
        <v>43.989041095890407</v>
      </c>
      <c r="AG26" s="45">
        <v>43</v>
      </c>
      <c r="AH26" s="323">
        <f t="shared" si="14"/>
        <v>737.35109999999997</v>
      </c>
    </row>
    <row r="27" spans="1:34" ht="22.5" x14ac:dyDescent="0.2">
      <c r="A27" s="126">
        <v>6</v>
      </c>
      <c r="B27" s="127" t="s">
        <v>142</v>
      </c>
      <c r="C27" s="127" t="s">
        <v>143</v>
      </c>
      <c r="D27" s="128">
        <v>3004.4</v>
      </c>
      <c r="E27" s="127" t="s">
        <v>29</v>
      </c>
      <c r="F27" s="129">
        <v>40738</v>
      </c>
      <c r="G27" s="322">
        <v>3004.4</v>
      </c>
      <c r="H27" s="130">
        <v>0.03</v>
      </c>
      <c r="I27" s="131">
        <f t="shared" si="5"/>
        <v>90.132000000000005</v>
      </c>
      <c r="J27" s="132">
        <f t="shared" si="6"/>
        <v>2.5000000000000001E-3</v>
      </c>
      <c r="K27" s="131">
        <f t="shared" si="0"/>
        <v>7.5110000000000001</v>
      </c>
      <c r="L27" s="131">
        <v>368.04</v>
      </c>
      <c r="M27" s="131">
        <v>7.51</v>
      </c>
      <c r="N27" s="131">
        <f t="shared" si="1"/>
        <v>375.55</v>
      </c>
      <c r="O27" s="131">
        <f t="shared" si="2"/>
        <v>383.06</v>
      </c>
      <c r="P27" s="131">
        <f t="shared" si="3"/>
        <v>390.57</v>
      </c>
      <c r="Q27" s="131">
        <v>7.51</v>
      </c>
      <c r="R27" s="131">
        <f t="shared" si="4"/>
        <v>405.59</v>
      </c>
      <c r="S27" s="131">
        <v>7.51</v>
      </c>
      <c r="T27" s="131">
        <f t="shared" si="7"/>
        <v>413.09999999999997</v>
      </c>
      <c r="U27" s="131">
        <f t="shared" si="8"/>
        <v>420.60999999999996</v>
      </c>
      <c r="V27" s="131">
        <f t="shared" si="9"/>
        <v>428.11999999999995</v>
      </c>
      <c r="W27" s="131">
        <f t="shared" si="10"/>
        <v>435.62999999999994</v>
      </c>
      <c r="X27" s="131">
        <f t="shared" si="11"/>
        <v>443.13999999999993</v>
      </c>
      <c r="Y27" s="131">
        <f t="shared" si="12"/>
        <v>450.64999999999992</v>
      </c>
      <c r="Z27" s="133">
        <f t="shared" si="13"/>
        <v>2553.75</v>
      </c>
      <c r="AA27" s="133"/>
      <c r="AB27" s="133"/>
      <c r="AC27" s="133"/>
      <c r="AD27" s="63">
        <v>42005</v>
      </c>
      <c r="AE27" s="45">
        <f t="shared" si="15"/>
        <v>1338</v>
      </c>
      <c r="AF27" s="45">
        <f t="shared" si="16"/>
        <v>43.989041095890407</v>
      </c>
      <c r="AG27" s="45">
        <v>43</v>
      </c>
      <c r="AH27" s="323">
        <f t="shared" si="14"/>
        <v>437.697</v>
      </c>
    </row>
    <row r="28" spans="1:34" ht="22.5" x14ac:dyDescent="0.2">
      <c r="A28" s="126">
        <v>6</v>
      </c>
      <c r="B28" s="127" t="s">
        <v>144</v>
      </c>
      <c r="C28" s="127" t="s">
        <v>134</v>
      </c>
      <c r="D28" s="128">
        <v>4602.88</v>
      </c>
      <c r="E28" s="127" t="s">
        <v>29</v>
      </c>
      <c r="F28" s="129">
        <v>40738</v>
      </c>
      <c r="G28" s="322">
        <v>4602.88</v>
      </c>
      <c r="H28" s="130">
        <v>0.03</v>
      </c>
      <c r="I28" s="131">
        <f t="shared" si="5"/>
        <v>138.0864</v>
      </c>
      <c r="J28" s="132">
        <f t="shared" si="6"/>
        <v>2.5000000000000001E-3</v>
      </c>
      <c r="K28" s="131">
        <f t="shared" si="0"/>
        <v>11.507200000000001</v>
      </c>
      <c r="L28" s="131">
        <v>563.86</v>
      </c>
      <c r="M28" s="131">
        <v>11.51</v>
      </c>
      <c r="N28" s="131">
        <f t="shared" si="1"/>
        <v>575.37</v>
      </c>
      <c r="O28" s="131">
        <f t="shared" si="2"/>
        <v>586.88</v>
      </c>
      <c r="P28" s="131">
        <f t="shared" si="3"/>
        <v>598.39</v>
      </c>
      <c r="Q28" s="131">
        <v>11.51</v>
      </c>
      <c r="R28" s="131">
        <f t="shared" si="4"/>
        <v>621.41</v>
      </c>
      <c r="S28" s="131">
        <v>11.51</v>
      </c>
      <c r="T28" s="131">
        <f t="shared" si="7"/>
        <v>632.91999999999996</v>
      </c>
      <c r="U28" s="131">
        <f t="shared" si="8"/>
        <v>644.42999999999995</v>
      </c>
      <c r="V28" s="131">
        <f t="shared" si="9"/>
        <v>655.93999999999994</v>
      </c>
      <c r="W28" s="131">
        <f t="shared" si="10"/>
        <v>667.44999999999993</v>
      </c>
      <c r="X28" s="131">
        <f t="shared" si="11"/>
        <v>678.95999999999992</v>
      </c>
      <c r="Y28" s="131">
        <f t="shared" si="12"/>
        <v>690.46999999999991</v>
      </c>
      <c r="Z28" s="133">
        <f t="shared" si="13"/>
        <v>3912.4100000000003</v>
      </c>
      <c r="AA28" s="133"/>
      <c r="AB28" s="133"/>
      <c r="AC28" s="133"/>
      <c r="AD28" s="63">
        <v>42005</v>
      </c>
      <c r="AE28" s="45">
        <f t="shared" si="15"/>
        <v>1338</v>
      </c>
      <c r="AF28" s="45">
        <f t="shared" si="16"/>
        <v>43.989041095890407</v>
      </c>
      <c r="AG28" s="45">
        <v>43</v>
      </c>
      <c r="AH28" s="323">
        <f t="shared" si="14"/>
        <v>322.97300000000001</v>
      </c>
    </row>
    <row r="29" spans="1:34" ht="22.5" x14ac:dyDescent="0.2">
      <c r="A29" s="126">
        <v>6</v>
      </c>
      <c r="B29" s="127" t="s">
        <v>145</v>
      </c>
      <c r="C29" s="127" t="s">
        <v>131</v>
      </c>
      <c r="D29" s="128">
        <v>6859.08</v>
      </c>
      <c r="E29" s="127" t="s">
        <v>29</v>
      </c>
      <c r="F29" s="129">
        <v>40738</v>
      </c>
      <c r="G29" s="322">
        <v>6859.08</v>
      </c>
      <c r="H29" s="130">
        <v>0.03</v>
      </c>
      <c r="I29" s="131">
        <f t="shared" si="5"/>
        <v>205.77239999999998</v>
      </c>
      <c r="J29" s="132">
        <f t="shared" si="6"/>
        <v>2.5000000000000001E-3</v>
      </c>
      <c r="K29" s="131">
        <f t="shared" si="0"/>
        <v>17.1477</v>
      </c>
      <c r="L29" s="131">
        <v>840.24</v>
      </c>
      <c r="M29" s="131">
        <v>17.149999999999999</v>
      </c>
      <c r="N29" s="131">
        <f t="shared" si="1"/>
        <v>857.39</v>
      </c>
      <c r="O29" s="131">
        <f t="shared" si="2"/>
        <v>874.54</v>
      </c>
      <c r="P29" s="131">
        <f t="shared" si="3"/>
        <v>891.68999999999994</v>
      </c>
      <c r="Q29" s="131">
        <v>17.149999999999999</v>
      </c>
      <c r="R29" s="131">
        <f t="shared" si="4"/>
        <v>925.9899999999999</v>
      </c>
      <c r="S29" s="131">
        <v>17.149999999999999</v>
      </c>
      <c r="T29" s="131">
        <f t="shared" si="7"/>
        <v>943.13999999999987</v>
      </c>
      <c r="U29" s="131">
        <f t="shared" si="8"/>
        <v>960.28999999999985</v>
      </c>
      <c r="V29" s="131">
        <f t="shared" si="9"/>
        <v>977.43999999999983</v>
      </c>
      <c r="W29" s="131">
        <f t="shared" si="10"/>
        <v>994.5899999999998</v>
      </c>
      <c r="X29" s="131">
        <f t="shared" si="11"/>
        <v>1011.7399999999998</v>
      </c>
      <c r="Y29" s="131">
        <f t="shared" si="12"/>
        <v>1028.8899999999999</v>
      </c>
      <c r="Z29" s="133">
        <f t="shared" si="13"/>
        <v>5830.1900000000005</v>
      </c>
      <c r="AA29" s="133"/>
      <c r="AB29" s="133"/>
      <c r="AC29" s="133"/>
      <c r="AD29" s="63">
        <v>42005</v>
      </c>
      <c r="AE29" s="45">
        <f t="shared" si="15"/>
        <v>1338</v>
      </c>
      <c r="AF29" s="45">
        <f t="shared" si="16"/>
        <v>43.989041095890407</v>
      </c>
      <c r="AG29" s="45">
        <v>43</v>
      </c>
      <c r="AH29" s="323">
        <f t="shared" si="14"/>
        <v>494.80960000000005</v>
      </c>
    </row>
    <row r="30" spans="1:34" ht="22.5" x14ac:dyDescent="0.2">
      <c r="A30" s="126">
        <v>6</v>
      </c>
      <c r="B30" s="127" t="s">
        <v>146</v>
      </c>
      <c r="C30" s="127" t="s">
        <v>147</v>
      </c>
      <c r="D30" s="128">
        <v>5050.6400000000003</v>
      </c>
      <c r="E30" s="127" t="s">
        <v>29</v>
      </c>
      <c r="F30" s="129">
        <v>40738</v>
      </c>
      <c r="G30" s="322">
        <v>5050.6400000000003</v>
      </c>
      <c r="H30" s="130">
        <v>0.03</v>
      </c>
      <c r="I30" s="131">
        <f t="shared" si="5"/>
        <v>151.51920000000001</v>
      </c>
      <c r="J30" s="132">
        <f t="shared" si="6"/>
        <v>2.5000000000000001E-3</v>
      </c>
      <c r="K30" s="131">
        <f t="shared" si="0"/>
        <v>12.626600000000002</v>
      </c>
      <c r="L30" s="131">
        <v>618.69000000000005</v>
      </c>
      <c r="M30" s="131">
        <v>12.61</v>
      </c>
      <c r="N30" s="131">
        <f t="shared" si="1"/>
        <v>631.30000000000007</v>
      </c>
      <c r="O30" s="131">
        <f t="shared" si="2"/>
        <v>643.91000000000008</v>
      </c>
      <c r="P30" s="131">
        <f t="shared" si="3"/>
        <v>656.5200000000001</v>
      </c>
      <c r="Q30" s="131">
        <v>12.61</v>
      </c>
      <c r="R30" s="131">
        <f t="shared" si="4"/>
        <v>681.74000000000012</v>
      </c>
      <c r="S30" s="131">
        <v>12.61</v>
      </c>
      <c r="T30" s="131">
        <f t="shared" si="7"/>
        <v>694.35000000000014</v>
      </c>
      <c r="U30" s="131">
        <f t="shared" si="8"/>
        <v>706.96000000000015</v>
      </c>
      <c r="V30" s="131">
        <f t="shared" si="9"/>
        <v>719.57000000000016</v>
      </c>
      <c r="W30" s="131">
        <f t="shared" si="10"/>
        <v>732.18000000000018</v>
      </c>
      <c r="X30" s="131">
        <f t="shared" si="11"/>
        <v>744.79000000000019</v>
      </c>
      <c r="Y30" s="131">
        <f t="shared" si="12"/>
        <v>757.4000000000002</v>
      </c>
      <c r="Z30" s="133">
        <f t="shared" si="13"/>
        <v>4293.24</v>
      </c>
      <c r="AA30" s="133"/>
      <c r="AB30" s="133"/>
      <c r="AC30" s="133"/>
      <c r="AD30" s="63">
        <v>42005</v>
      </c>
      <c r="AE30" s="45">
        <f t="shared" si="15"/>
        <v>1338</v>
      </c>
      <c r="AF30" s="45">
        <f t="shared" si="16"/>
        <v>43.989041095890407</v>
      </c>
      <c r="AG30" s="45">
        <v>43</v>
      </c>
      <c r="AH30" s="323">
        <f t="shared" si="14"/>
        <v>737.35109999999997</v>
      </c>
    </row>
    <row r="31" spans="1:34" ht="22.5" x14ac:dyDescent="0.2">
      <c r="A31" s="126">
        <v>6</v>
      </c>
      <c r="B31" s="127" t="s">
        <v>148</v>
      </c>
      <c r="C31" s="127" t="s">
        <v>143</v>
      </c>
      <c r="D31" s="128">
        <v>3004.4</v>
      </c>
      <c r="E31" s="127" t="s">
        <v>29</v>
      </c>
      <c r="F31" s="129">
        <v>40738</v>
      </c>
      <c r="G31" s="322">
        <v>3004.4</v>
      </c>
      <c r="H31" s="130">
        <v>0.03</v>
      </c>
      <c r="I31" s="131">
        <f t="shared" si="5"/>
        <v>90.132000000000005</v>
      </c>
      <c r="J31" s="132">
        <f t="shared" si="6"/>
        <v>2.5000000000000001E-3</v>
      </c>
      <c r="K31" s="131">
        <f t="shared" si="0"/>
        <v>7.5110000000000001</v>
      </c>
      <c r="L31" s="131">
        <v>368.04</v>
      </c>
      <c r="M31" s="131">
        <v>7.51</v>
      </c>
      <c r="N31" s="131">
        <f t="shared" si="1"/>
        <v>375.55</v>
      </c>
      <c r="O31" s="131">
        <f t="shared" si="2"/>
        <v>383.06</v>
      </c>
      <c r="P31" s="131">
        <f t="shared" si="3"/>
        <v>390.57</v>
      </c>
      <c r="Q31" s="131">
        <v>7.51</v>
      </c>
      <c r="R31" s="131">
        <f t="shared" si="4"/>
        <v>405.59</v>
      </c>
      <c r="S31" s="131">
        <v>7.51</v>
      </c>
      <c r="T31" s="131">
        <f t="shared" si="7"/>
        <v>413.09999999999997</v>
      </c>
      <c r="U31" s="131">
        <f t="shared" si="8"/>
        <v>420.60999999999996</v>
      </c>
      <c r="V31" s="131">
        <f t="shared" si="9"/>
        <v>428.11999999999995</v>
      </c>
      <c r="W31" s="131">
        <f t="shared" si="10"/>
        <v>435.62999999999994</v>
      </c>
      <c r="X31" s="131">
        <f t="shared" si="11"/>
        <v>443.13999999999993</v>
      </c>
      <c r="Y31" s="131">
        <f t="shared" si="12"/>
        <v>450.64999999999992</v>
      </c>
      <c r="Z31" s="133">
        <f t="shared" si="13"/>
        <v>2553.75</v>
      </c>
      <c r="AA31" s="133"/>
      <c r="AB31" s="133"/>
      <c r="AC31" s="133"/>
      <c r="AD31" s="63">
        <v>42005</v>
      </c>
      <c r="AE31" s="45">
        <f t="shared" si="15"/>
        <v>1338</v>
      </c>
      <c r="AF31" s="45">
        <f t="shared" si="16"/>
        <v>43.989041095890407</v>
      </c>
      <c r="AG31" s="45">
        <v>43</v>
      </c>
      <c r="AH31" s="323">
        <f t="shared" si="14"/>
        <v>542.94380000000012</v>
      </c>
    </row>
    <row r="32" spans="1:34" ht="22.5" x14ac:dyDescent="0.2">
      <c r="A32" s="126">
        <v>6</v>
      </c>
      <c r="B32" s="127" t="s">
        <v>149</v>
      </c>
      <c r="C32" s="127" t="s">
        <v>147</v>
      </c>
      <c r="D32" s="128">
        <v>4602.88</v>
      </c>
      <c r="E32" s="127" t="s">
        <v>29</v>
      </c>
      <c r="F32" s="129">
        <v>40738</v>
      </c>
      <c r="G32" s="322">
        <v>4602.88</v>
      </c>
      <c r="H32" s="130">
        <v>0.03</v>
      </c>
      <c r="I32" s="131">
        <f t="shared" si="5"/>
        <v>138.0864</v>
      </c>
      <c r="J32" s="132">
        <f t="shared" si="6"/>
        <v>2.5000000000000001E-3</v>
      </c>
      <c r="K32" s="131">
        <f t="shared" si="0"/>
        <v>11.507200000000001</v>
      </c>
      <c r="L32" s="131">
        <v>563.86</v>
      </c>
      <c r="M32" s="131">
        <v>11.51</v>
      </c>
      <c r="N32" s="131">
        <f t="shared" si="1"/>
        <v>575.37</v>
      </c>
      <c r="O32" s="131">
        <f t="shared" si="2"/>
        <v>586.88</v>
      </c>
      <c r="P32" s="131">
        <f t="shared" si="3"/>
        <v>598.39</v>
      </c>
      <c r="Q32" s="131">
        <v>11.51</v>
      </c>
      <c r="R32" s="131">
        <f t="shared" si="4"/>
        <v>621.41</v>
      </c>
      <c r="S32" s="131">
        <v>11.51</v>
      </c>
      <c r="T32" s="131">
        <f t="shared" si="7"/>
        <v>632.91999999999996</v>
      </c>
      <c r="U32" s="131">
        <f t="shared" si="8"/>
        <v>644.42999999999995</v>
      </c>
      <c r="V32" s="131">
        <f t="shared" si="9"/>
        <v>655.93999999999994</v>
      </c>
      <c r="W32" s="131">
        <f t="shared" si="10"/>
        <v>667.44999999999993</v>
      </c>
      <c r="X32" s="131">
        <f t="shared" si="11"/>
        <v>678.95999999999992</v>
      </c>
      <c r="Y32" s="131">
        <f t="shared" si="12"/>
        <v>690.46999999999991</v>
      </c>
      <c r="Z32" s="133">
        <f t="shared" si="13"/>
        <v>3912.4100000000003</v>
      </c>
      <c r="AA32" s="133"/>
      <c r="AB32" s="133"/>
      <c r="AC32" s="133"/>
      <c r="AD32" s="63">
        <v>42005</v>
      </c>
      <c r="AE32" s="45">
        <f t="shared" si="15"/>
        <v>1338</v>
      </c>
      <c r="AF32" s="45">
        <f t="shared" si="16"/>
        <v>43.989041095890407</v>
      </c>
      <c r="AG32" s="45">
        <v>43</v>
      </c>
      <c r="AH32" s="323">
        <f t="shared" si="14"/>
        <v>322.97300000000001</v>
      </c>
    </row>
    <row r="33" spans="1:34" ht="22.5" x14ac:dyDescent="0.2">
      <c r="A33" s="126">
        <v>6</v>
      </c>
      <c r="B33" s="127" t="s">
        <v>150</v>
      </c>
      <c r="C33" s="127" t="s">
        <v>131</v>
      </c>
      <c r="D33" s="128">
        <v>6859.08</v>
      </c>
      <c r="E33" s="127" t="s">
        <v>29</v>
      </c>
      <c r="F33" s="129">
        <v>40721</v>
      </c>
      <c r="G33" s="322">
        <v>6859.08</v>
      </c>
      <c r="H33" s="130">
        <v>0.03</v>
      </c>
      <c r="I33" s="131">
        <f t="shared" si="5"/>
        <v>205.77239999999998</v>
      </c>
      <c r="J33" s="132">
        <f t="shared" si="6"/>
        <v>2.5000000000000001E-3</v>
      </c>
      <c r="K33" s="131">
        <f t="shared" si="0"/>
        <v>17.1477</v>
      </c>
      <c r="L33" s="131">
        <v>840.24</v>
      </c>
      <c r="M33" s="131">
        <v>17.149999999999999</v>
      </c>
      <c r="N33" s="131">
        <f t="shared" si="1"/>
        <v>857.39</v>
      </c>
      <c r="O33" s="131">
        <f t="shared" si="2"/>
        <v>874.54</v>
      </c>
      <c r="P33" s="131">
        <f t="shared" si="3"/>
        <v>891.68999999999994</v>
      </c>
      <c r="Q33" s="131">
        <v>17.149999999999999</v>
      </c>
      <c r="R33" s="131">
        <f t="shared" si="4"/>
        <v>925.9899999999999</v>
      </c>
      <c r="S33" s="131">
        <v>17.149999999999999</v>
      </c>
      <c r="T33" s="131">
        <f t="shared" si="7"/>
        <v>943.13999999999987</v>
      </c>
      <c r="U33" s="131">
        <f t="shared" si="8"/>
        <v>960.28999999999985</v>
      </c>
      <c r="V33" s="131">
        <f t="shared" si="9"/>
        <v>977.43999999999983</v>
      </c>
      <c r="W33" s="131">
        <f t="shared" si="10"/>
        <v>994.5899999999998</v>
      </c>
      <c r="X33" s="131">
        <f t="shared" si="11"/>
        <v>1011.7399999999998</v>
      </c>
      <c r="Y33" s="131">
        <f t="shared" si="12"/>
        <v>1028.8899999999999</v>
      </c>
      <c r="Z33" s="133">
        <f t="shared" si="13"/>
        <v>5830.1900000000005</v>
      </c>
      <c r="AA33" s="133"/>
      <c r="AB33" s="133"/>
      <c r="AC33" s="133"/>
      <c r="AD33" s="63">
        <v>42005</v>
      </c>
      <c r="AE33" s="45">
        <f t="shared" si="15"/>
        <v>1338</v>
      </c>
      <c r="AF33" s="45">
        <f t="shared" si="16"/>
        <v>43.989041095890407</v>
      </c>
      <c r="AG33" s="45">
        <v>43</v>
      </c>
      <c r="AH33" s="323">
        <f t="shared" si="14"/>
        <v>494.80960000000005</v>
      </c>
    </row>
    <row r="34" spans="1:34" ht="33.75" x14ac:dyDescent="0.2">
      <c r="A34" s="126">
        <v>6</v>
      </c>
      <c r="B34" s="127" t="s">
        <v>151</v>
      </c>
      <c r="C34" s="127" t="s">
        <v>141</v>
      </c>
      <c r="D34" s="128">
        <v>4071.6</v>
      </c>
      <c r="E34" s="127" t="s">
        <v>29</v>
      </c>
      <c r="F34" s="129">
        <v>40721</v>
      </c>
      <c r="G34" s="322">
        <v>4071.6</v>
      </c>
      <c r="H34" s="130">
        <v>0.03</v>
      </c>
      <c r="I34" s="131">
        <f t="shared" si="5"/>
        <v>122.148</v>
      </c>
      <c r="J34" s="132">
        <f t="shared" si="6"/>
        <v>2.5000000000000001E-3</v>
      </c>
      <c r="K34" s="131">
        <f t="shared" si="0"/>
        <v>10.179</v>
      </c>
      <c r="L34" s="131">
        <v>498.77</v>
      </c>
      <c r="M34" s="131">
        <v>10.18</v>
      </c>
      <c r="N34" s="131">
        <f t="shared" si="1"/>
        <v>508.95</v>
      </c>
      <c r="O34" s="131">
        <f t="shared" si="2"/>
        <v>519.13</v>
      </c>
      <c r="P34" s="131">
        <f t="shared" si="3"/>
        <v>529.30999999999995</v>
      </c>
      <c r="Q34" s="131">
        <v>10.18</v>
      </c>
      <c r="R34" s="131">
        <f t="shared" si="4"/>
        <v>549.66999999999985</v>
      </c>
      <c r="S34" s="131">
        <v>10.18</v>
      </c>
      <c r="T34" s="131">
        <f t="shared" si="7"/>
        <v>559.8499999999998</v>
      </c>
      <c r="U34" s="131">
        <f t="shared" si="8"/>
        <v>570.02999999999975</v>
      </c>
      <c r="V34" s="131">
        <f t="shared" si="9"/>
        <v>580.2099999999997</v>
      </c>
      <c r="W34" s="131">
        <f t="shared" si="10"/>
        <v>590.38999999999965</v>
      </c>
      <c r="X34" s="131">
        <f t="shared" si="11"/>
        <v>600.5699999999996</v>
      </c>
      <c r="Y34" s="131">
        <f t="shared" si="12"/>
        <v>610.74999999999955</v>
      </c>
      <c r="Z34" s="133">
        <f t="shared" si="13"/>
        <v>3460.8500000000004</v>
      </c>
      <c r="AA34" s="133"/>
      <c r="AB34" s="133"/>
      <c r="AC34" s="133"/>
      <c r="AD34" s="63">
        <v>42005</v>
      </c>
      <c r="AE34" s="45">
        <f t="shared" si="15"/>
        <v>1338</v>
      </c>
      <c r="AF34" s="45">
        <f t="shared" si="16"/>
        <v>43.989041095890407</v>
      </c>
      <c r="AG34" s="45">
        <v>43</v>
      </c>
      <c r="AH34" s="323">
        <f t="shared" si="14"/>
        <v>737.35109999999997</v>
      </c>
    </row>
    <row r="35" spans="1:34" ht="22.5" x14ac:dyDescent="0.2">
      <c r="A35" s="126">
        <v>6</v>
      </c>
      <c r="B35" s="127" t="s">
        <v>152</v>
      </c>
      <c r="C35" s="127" t="s">
        <v>138</v>
      </c>
      <c r="D35" s="128">
        <v>4834.88</v>
      </c>
      <c r="E35" s="127" t="s">
        <v>29</v>
      </c>
      <c r="F35" s="129">
        <v>40721</v>
      </c>
      <c r="G35" s="322">
        <v>4834.88</v>
      </c>
      <c r="H35" s="130">
        <v>0.03</v>
      </c>
      <c r="I35" s="131">
        <f t="shared" si="5"/>
        <v>145.04640000000001</v>
      </c>
      <c r="J35" s="132">
        <f t="shared" si="6"/>
        <v>2.5000000000000001E-3</v>
      </c>
      <c r="K35" s="131">
        <f t="shared" si="0"/>
        <v>12.087200000000001</v>
      </c>
      <c r="L35" s="131">
        <v>592.28</v>
      </c>
      <c r="M35" s="131">
        <v>12.09</v>
      </c>
      <c r="N35" s="131">
        <f t="shared" si="1"/>
        <v>604.37</v>
      </c>
      <c r="O35" s="131">
        <f t="shared" si="2"/>
        <v>616.46</v>
      </c>
      <c r="P35" s="131">
        <f t="shared" si="3"/>
        <v>628.55000000000007</v>
      </c>
      <c r="Q35" s="131">
        <v>12.09</v>
      </c>
      <c r="R35" s="131">
        <f t="shared" si="4"/>
        <v>652.73000000000013</v>
      </c>
      <c r="S35" s="131">
        <v>12.09</v>
      </c>
      <c r="T35" s="131">
        <f t="shared" si="7"/>
        <v>664.82000000000016</v>
      </c>
      <c r="U35" s="131">
        <f t="shared" si="8"/>
        <v>676.9100000000002</v>
      </c>
      <c r="V35" s="131">
        <f t="shared" si="9"/>
        <v>689.00000000000023</v>
      </c>
      <c r="W35" s="131">
        <f t="shared" si="10"/>
        <v>701.09000000000026</v>
      </c>
      <c r="X35" s="131">
        <f t="shared" si="11"/>
        <v>713.18000000000029</v>
      </c>
      <c r="Y35" s="131">
        <f t="shared" si="12"/>
        <v>725.27000000000032</v>
      </c>
      <c r="Z35" s="133">
        <f t="shared" si="13"/>
        <v>4109.6099999999997</v>
      </c>
      <c r="AA35" s="133"/>
      <c r="AB35" s="133"/>
      <c r="AC35" s="133"/>
      <c r="AD35" s="63">
        <v>42005</v>
      </c>
      <c r="AE35" s="45">
        <f t="shared" si="15"/>
        <v>1338</v>
      </c>
      <c r="AF35" s="45">
        <f t="shared" si="16"/>
        <v>43.989041095890407</v>
      </c>
      <c r="AG35" s="45">
        <v>43</v>
      </c>
      <c r="AH35" s="323">
        <f t="shared" si="14"/>
        <v>437.697</v>
      </c>
    </row>
    <row r="36" spans="1:34" ht="22.5" x14ac:dyDescent="0.2">
      <c r="A36" s="126">
        <v>6</v>
      </c>
      <c r="B36" s="127" t="s">
        <v>153</v>
      </c>
      <c r="C36" s="127" t="s">
        <v>147</v>
      </c>
      <c r="D36" s="128">
        <v>5050.6400000000003</v>
      </c>
      <c r="E36" s="127" t="s">
        <v>29</v>
      </c>
      <c r="F36" s="129">
        <v>40721</v>
      </c>
      <c r="G36" s="322">
        <v>5050.6400000000003</v>
      </c>
      <c r="H36" s="130">
        <v>0.03</v>
      </c>
      <c r="I36" s="131">
        <f t="shared" si="5"/>
        <v>151.51920000000001</v>
      </c>
      <c r="J36" s="132">
        <f t="shared" si="6"/>
        <v>2.5000000000000001E-3</v>
      </c>
      <c r="K36" s="131">
        <f t="shared" si="0"/>
        <v>12.626600000000002</v>
      </c>
      <c r="L36" s="131">
        <v>618.69000000000005</v>
      </c>
      <c r="M36" s="131">
        <v>12.61</v>
      </c>
      <c r="N36" s="131">
        <f t="shared" si="1"/>
        <v>631.30000000000007</v>
      </c>
      <c r="O36" s="131">
        <f t="shared" si="2"/>
        <v>643.91000000000008</v>
      </c>
      <c r="P36" s="131">
        <f t="shared" si="3"/>
        <v>656.5200000000001</v>
      </c>
      <c r="Q36" s="131">
        <v>12.61</v>
      </c>
      <c r="R36" s="131">
        <f t="shared" si="4"/>
        <v>681.74000000000012</v>
      </c>
      <c r="S36" s="131">
        <v>12.61</v>
      </c>
      <c r="T36" s="131">
        <f t="shared" si="7"/>
        <v>694.35000000000014</v>
      </c>
      <c r="U36" s="131">
        <f t="shared" si="8"/>
        <v>706.96000000000015</v>
      </c>
      <c r="V36" s="131">
        <f t="shared" si="9"/>
        <v>719.57000000000016</v>
      </c>
      <c r="W36" s="131">
        <f t="shared" si="10"/>
        <v>732.18000000000018</v>
      </c>
      <c r="X36" s="131">
        <f t="shared" si="11"/>
        <v>744.79000000000019</v>
      </c>
      <c r="Y36" s="131">
        <f t="shared" si="12"/>
        <v>757.4000000000002</v>
      </c>
      <c r="Z36" s="133">
        <f t="shared" si="13"/>
        <v>4293.24</v>
      </c>
      <c r="AA36" s="133"/>
      <c r="AB36" s="133"/>
      <c r="AC36" s="133"/>
      <c r="AD36" s="63">
        <v>42005</v>
      </c>
      <c r="AE36" s="45">
        <f t="shared" si="15"/>
        <v>1338</v>
      </c>
      <c r="AF36" s="45">
        <f t="shared" si="16"/>
        <v>43.989041095890407</v>
      </c>
      <c r="AG36" s="45">
        <v>43</v>
      </c>
      <c r="AH36" s="323">
        <f t="shared" si="14"/>
        <v>519.7496000000001</v>
      </c>
    </row>
    <row r="37" spans="1:34" ht="22.5" x14ac:dyDescent="0.2">
      <c r="A37" s="126">
        <v>6</v>
      </c>
      <c r="B37" s="127" t="s">
        <v>154</v>
      </c>
      <c r="C37" s="127" t="s">
        <v>134</v>
      </c>
      <c r="D37" s="128">
        <v>4602.88</v>
      </c>
      <c r="E37" s="127" t="s">
        <v>29</v>
      </c>
      <c r="F37" s="129">
        <v>40721</v>
      </c>
      <c r="G37" s="322">
        <v>4602.88</v>
      </c>
      <c r="H37" s="130">
        <v>0.03</v>
      </c>
      <c r="I37" s="131">
        <f t="shared" si="5"/>
        <v>138.0864</v>
      </c>
      <c r="J37" s="132">
        <f t="shared" si="6"/>
        <v>2.5000000000000001E-3</v>
      </c>
      <c r="K37" s="131">
        <f t="shared" si="0"/>
        <v>11.507200000000001</v>
      </c>
      <c r="L37" s="131">
        <v>563.86</v>
      </c>
      <c r="M37" s="131">
        <v>11.51</v>
      </c>
      <c r="N37" s="131">
        <f t="shared" si="1"/>
        <v>575.37</v>
      </c>
      <c r="O37" s="131">
        <f t="shared" si="2"/>
        <v>586.88</v>
      </c>
      <c r="P37" s="131">
        <f t="shared" si="3"/>
        <v>598.39</v>
      </c>
      <c r="Q37" s="131">
        <v>11.51</v>
      </c>
      <c r="R37" s="131">
        <f t="shared" si="4"/>
        <v>621.41</v>
      </c>
      <c r="S37" s="131">
        <v>11.51</v>
      </c>
      <c r="T37" s="131">
        <f t="shared" si="7"/>
        <v>632.91999999999996</v>
      </c>
      <c r="U37" s="131">
        <f t="shared" si="8"/>
        <v>644.42999999999995</v>
      </c>
      <c r="V37" s="131">
        <f t="shared" si="9"/>
        <v>655.93999999999994</v>
      </c>
      <c r="W37" s="131">
        <f t="shared" si="10"/>
        <v>667.44999999999993</v>
      </c>
      <c r="X37" s="131">
        <f t="shared" si="11"/>
        <v>678.95999999999992</v>
      </c>
      <c r="Y37" s="131">
        <f t="shared" si="12"/>
        <v>690.46999999999991</v>
      </c>
      <c r="Z37" s="133">
        <f t="shared" si="13"/>
        <v>3912.4100000000003</v>
      </c>
      <c r="AA37" s="133"/>
      <c r="AB37" s="133"/>
      <c r="AC37" s="133"/>
      <c r="AD37" s="63">
        <v>42005</v>
      </c>
      <c r="AE37" s="45">
        <f t="shared" si="15"/>
        <v>1338</v>
      </c>
      <c r="AF37" s="45">
        <f t="shared" si="16"/>
        <v>43.989041095890407</v>
      </c>
      <c r="AG37" s="45">
        <v>43</v>
      </c>
      <c r="AH37" s="323">
        <f t="shared" si="14"/>
        <v>542.94380000000012</v>
      </c>
    </row>
    <row r="38" spans="1:34" ht="22.5" x14ac:dyDescent="0.2">
      <c r="A38" s="126">
        <v>6</v>
      </c>
      <c r="B38" s="127" t="s">
        <v>155</v>
      </c>
      <c r="C38" s="127" t="s">
        <v>134</v>
      </c>
      <c r="D38" s="128">
        <v>4602.88</v>
      </c>
      <c r="E38" s="127" t="s">
        <v>29</v>
      </c>
      <c r="F38" s="129">
        <v>40721</v>
      </c>
      <c r="G38" s="322">
        <v>4602.88</v>
      </c>
      <c r="H38" s="130">
        <v>0.03</v>
      </c>
      <c r="I38" s="131">
        <f t="shared" si="5"/>
        <v>138.0864</v>
      </c>
      <c r="J38" s="132">
        <f t="shared" si="6"/>
        <v>2.5000000000000001E-3</v>
      </c>
      <c r="K38" s="131">
        <f t="shared" si="0"/>
        <v>11.507200000000001</v>
      </c>
      <c r="L38" s="131">
        <v>563.86</v>
      </c>
      <c r="M38" s="131">
        <v>11.51</v>
      </c>
      <c r="N38" s="131">
        <f t="shared" si="1"/>
        <v>575.37</v>
      </c>
      <c r="O38" s="131">
        <f t="shared" si="2"/>
        <v>586.88</v>
      </c>
      <c r="P38" s="131">
        <f t="shared" si="3"/>
        <v>598.39</v>
      </c>
      <c r="Q38" s="131">
        <v>11.51</v>
      </c>
      <c r="R38" s="131">
        <f t="shared" si="4"/>
        <v>621.41</v>
      </c>
      <c r="S38" s="131">
        <v>11.51</v>
      </c>
      <c r="T38" s="131">
        <f t="shared" si="7"/>
        <v>632.91999999999996</v>
      </c>
      <c r="U38" s="131">
        <f t="shared" si="8"/>
        <v>644.42999999999995</v>
      </c>
      <c r="V38" s="131">
        <f t="shared" si="9"/>
        <v>655.93999999999994</v>
      </c>
      <c r="W38" s="131">
        <f t="shared" si="10"/>
        <v>667.44999999999993</v>
      </c>
      <c r="X38" s="131">
        <f t="shared" si="11"/>
        <v>678.95999999999992</v>
      </c>
      <c r="Y38" s="131">
        <f t="shared" si="12"/>
        <v>690.46999999999991</v>
      </c>
      <c r="Z38" s="133">
        <f t="shared" si="13"/>
        <v>3912.4100000000003</v>
      </c>
      <c r="AA38" s="133"/>
      <c r="AB38" s="133"/>
      <c r="AC38" s="133"/>
      <c r="AD38" s="63">
        <v>42005</v>
      </c>
      <c r="AE38" s="45">
        <f t="shared" si="15"/>
        <v>1338</v>
      </c>
      <c r="AF38" s="45">
        <f t="shared" si="16"/>
        <v>43.989041095890407</v>
      </c>
      <c r="AG38" s="45">
        <v>43</v>
      </c>
      <c r="AH38" s="323">
        <f t="shared" si="14"/>
        <v>494.80960000000005</v>
      </c>
    </row>
    <row r="39" spans="1:34" ht="22.5" x14ac:dyDescent="0.2">
      <c r="A39" s="126">
        <v>6</v>
      </c>
      <c r="B39" s="127" t="s">
        <v>156</v>
      </c>
      <c r="C39" s="127" t="s">
        <v>131</v>
      </c>
      <c r="D39" s="128">
        <v>6859.08</v>
      </c>
      <c r="E39" s="127" t="s">
        <v>29</v>
      </c>
      <c r="F39" s="129">
        <v>40721</v>
      </c>
      <c r="G39" s="322">
        <v>6859.08</v>
      </c>
      <c r="H39" s="130">
        <v>0.03</v>
      </c>
      <c r="I39" s="131">
        <f t="shared" si="5"/>
        <v>205.77239999999998</v>
      </c>
      <c r="J39" s="132">
        <f t="shared" si="6"/>
        <v>2.5000000000000001E-3</v>
      </c>
      <c r="K39" s="131">
        <f t="shared" si="0"/>
        <v>17.1477</v>
      </c>
      <c r="L39" s="131">
        <v>840.24</v>
      </c>
      <c r="M39" s="131">
        <v>17.149999999999999</v>
      </c>
      <c r="N39" s="131">
        <f t="shared" si="1"/>
        <v>857.39</v>
      </c>
      <c r="O39" s="131">
        <f t="shared" si="2"/>
        <v>874.54</v>
      </c>
      <c r="P39" s="131">
        <f t="shared" si="3"/>
        <v>891.68999999999994</v>
      </c>
      <c r="Q39" s="131">
        <v>17.149999999999999</v>
      </c>
      <c r="R39" s="131">
        <f t="shared" si="4"/>
        <v>925.9899999999999</v>
      </c>
      <c r="S39" s="131">
        <v>17.149999999999999</v>
      </c>
      <c r="T39" s="131">
        <f t="shared" si="7"/>
        <v>943.13999999999987</v>
      </c>
      <c r="U39" s="131">
        <f t="shared" si="8"/>
        <v>960.28999999999985</v>
      </c>
      <c r="V39" s="131">
        <f t="shared" si="9"/>
        <v>977.43999999999983</v>
      </c>
      <c r="W39" s="131">
        <f t="shared" si="10"/>
        <v>994.5899999999998</v>
      </c>
      <c r="X39" s="131">
        <f t="shared" si="11"/>
        <v>1011.7399999999998</v>
      </c>
      <c r="Y39" s="131">
        <f t="shared" si="12"/>
        <v>1028.8899999999999</v>
      </c>
      <c r="Z39" s="133">
        <f t="shared" si="13"/>
        <v>5830.1900000000005</v>
      </c>
      <c r="AA39" s="133"/>
      <c r="AB39" s="133"/>
      <c r="AC39" s="133"/>
      <c r="AD39" s="63">
        <v>42005</v>
      </c>
      <c r="AE39" s="45">
        <f t="shared" si="15"/>
        <v>1338</v>
      </c>
      <c r="AF39" s="45">
        <f t="shared" si="16"/>
        <v>43.989041095890407</v>
      </c>
      <c r="AG39" s="45">
        <v>43</v>
      </c>
      <c r="AH39" s="323">
        <f t="shared" si="14"/>
        <v>494.80960000000005</v>
      </c>
    </row>
    <row r="40" spans="1:34" ht="22.5" x14ac:dyDescent="0.2">
      <c r="A40" s="126">
        <v>6</v>
      </c>
      <c r="B40" s="127" t="s">
        <v>157</v>
      </c>
      <c r="C40" s="127" t="s">
        <v>143</v>
      </c>
      <c r="D40" s="128">
        <v>3004.4</v>
      </c>
      <c r="E40" s="127" t="s">
        <v>29</v>
      </c>
      <c r="F40" s="129">
        <v>40721</v>
      </c>
      <c r="G40" s="128">
        <v>3004.4</v>
      </c>
      <c r="H40" s="130">
        <v>0.03</v>
      </c>
      <c r="I40" s="131">
        <f t="shared" si="5"/>
        <v>90.132000000000005</v>
      </c>
      <c r="J40" s="132">
        <f t="shared" si="6"/>
        <v>2.5000000000000001E-3</v>
      </c>
      <c r="K40" s="131">
        <f t="shared" si="0"/>
        <v>7.5110000000000001</v>
      </c>
      <c r="L40" s="131">
        <v>368.04</v>
      </c>
      <c r="M40" s="131">
        <v>7.51</v>
      </c>
      <c r="N40" s="131">
        <f t="shared" si="1"/>
        <v>375.55</v>
      </c>
      <c r="O40" s="131">
        <f t="shared" si="2"/>
        <v>383.06</v>
      </c>
      <c r="P40" s="131">
        <f t="shared" si="3"/>
        <v>390.57</v>
      </c>
      <c r="Q40" s="131">
        <v>7.51</v>
      </c>
      <c r="R40" s="131">
        <f t="shared" si="4"/>
        <v>405.59</v>
      </c>
      <c r="S40" s="131">
        <v>7.51</v>
      </c>
      <c r="T40" s="131">
        <f t="shared" si="7"/>
        <v>413.09999999999997</v>
      </c>
      <c r="U40" s="131">
        <f t="shared" si="8"/>
        <v>420.60999999999996</v>
      </c>
      <c r="V40" s="131">
        <f t="shared" si="9"/>
        <v>428.11999999999995</v>
      </c>
      <c r="W40" s="131">
        <f t="shared" si="10"/>
        <v>435.62999999999994</v>
      </c>
      <c r="X40" s="131">
        <f t="shared" si="11"/>
        <v>443.13999999999993</v>
      </c>
      <c r="Y40" s="131">
        <f t="shared" si="12"/>
        <v>450.64999999999992</v>
      </c>
      <c r="Z40" s="133">
        <f t="shared" si="13"/>
        <v>2553.75</v>
      </c>
      <c r="AA40" s="133"/>
      <c r="AB40" s="133"/>
      <c r="AC40" s="133"/>
      <c r="AD40" s="63">
        <v>42005</v>
      </c>
      <c r="AE40" s="45">
        <f t="shared" si="15"/>
        <v>1338</v>
      </c>
      <c r="AF40" s="45">
        <f t="shared" si="16"/>
        <v>43.989041095890407</v>
      </c>
      <c r="AG40" s="45">
        <v>43</v>
      </c>
      <c r="AH40" s="323">
        <f t="shared" si="14"/>
        <v>737.35109999999997</v>
      </c>
    </row>
    <row r="41" spans="1:34" ht="22.5" x14ac:dyDescent="0.2">
      <c r="A41" s="126">
        <v>6</v>
      </c>
      <c r="B41" s="127" t="s">
        <v>158</v>
      </c>
      <c r="C41" s="127" t="s">
        <v>131</v>
      </c>
      <c r="D41" s="128">
        <v>6859.08</v>
      </c>
      <c r="E41" s="127" t="s">
        <v>29</v>
      </c>
      <c r="F41" s="129">
        <v>40721</v>
      </c>
      <c r="G41" s="128">
        <v>6859.08</v>
      </c>
      <c r="H41" s="130">
        <v>0.03</v>
      </c>
      <c r="I41" s="131">
        <f t="shared" si="5"/>
        <v>205.77239999999998</v>
      </c>
      <c r="J41" s="132">
        <f t="shared" si="6"/>
        <v>2.5000000000000001E-3</v>
      </c>
      <c r="K41" s="131">
        <f t="shared" si="0"/>
        <v>17.1477</v>
      </c>
      <c r="L41" s="131">
        <v>840.24</v>
      </c>
      <c r="M41" s="131">
        <v>17.149999999999999</v>
      </c>
      <c r="N41" s="131">
        <f t="shared" si="1"/>
        <v>857.39</v>
      </c>
      <c r="O41" s="131">
        <f t="shared" si="2"/>
        <v>874.54</v>
      </c>
      <c r="P41" s="131">
        <f t="shared" si="3"/>
        <v>891.68999999999994</v>
      </c>
      <c r="Q41" s="131">
        <v>17.149999999999999</v>
      </c>
      <c r="R41" s="131">
        <f t="shared" si="4"/>
        <v>925.9899999999999</v>
      </c>
      <c r="S41" s="131">
        <v>17.149999999999999</v>
      </c>
      <c r="T41" s="131">
        <f t="shared" si="7"/>
        <v>943.13999999999987</v>
      </c>
      <c r="U41" s="131">
        <f t="shared" si="8"/>
        <v>960.28999999999985</v>
      </c>
      <c r="V41" s="131">
        <f t="shared" si="9"/>
        <v>977.43999999999983</v>
      </c>
      <c r="W41" s="131">
        <f t="shared" si="10"/>
        <v>994.5899999999998</v>
      </c>
      <c r="X41" s="131">
        <f t="shared" si="11"/>
        <v>1011.7399999999998</v>
      </c>
      <c r="Y41" s="131">
        <f t="shared" si="12"/>
        <v>1028.8899999999999</v>
      </c>
      <c r="Z41" s="133">
        <f t="shared" si="13"/>
        <v>5830.1900000000005</v>
      </c>
      <c r="AA41" s="133"/>
      <c r="AB41" s="133"/>
      <c r="AC41" s="133"/>
      <c r="AD41" s="63">
        <v>42005</v>
      </c>
      <c r="AE41" s="45">
        <f t="shared" si="15"/>
        <v>1338</v>
      </c>
      <c r="AF41" s="45">
        <f t="shared" si="16"/>
        <v>43.989041095890407</v>
      </c>
      <c r="AG41" s="45">
        <v>43</v>
      </c>
      <c r="AH41" s="323">
        <f t="shared" si="14"/>
        <v>322.97300000000001</v>
      </c>
    </row>
    <row r="42" spans="1:34" ht="22.5" x14ac:dyDescent="0.2">
      <c r="A42" s="126">
        <v>6</v>
      </c>
      <c r="B42" s="127" t="s">
        <v>159</v>
      </c>
      <c r="C42" s="127" t="s">
        <v>131</v>
      </c>
      <c r="D42" s="128">
        <v>6859.08</v>
      </c>
      <c r="E42" s="127" t="s">
        <v>29</v>
      </c>
      <c r="F42" s="129">
        <v>40721</v>
      </c>
      <c r="G42" s="128">
        <v>6859.08</v>
      </c>
      <c r="H42" s="130">
        <v>0.03</v>
      </c>
      <c r="I42" s="131">
        <f t="shared" si="5"/>
        <v>205.77239999999998</v>
      </c>
      <c r="J42" s="132">
        <f t="shared" si="6"/>
        <v>2.5000000000000001E-3</v>
      </c>
      <c r="K42" s="131">
        <f t="shared" si="0"/>
        <v>17.1477</v>
      </c>
      <c r="L42" s="131">
        <v>840.24</v>
      </c>
      <c r="M42" s="131">
        <v>17.149999999999999</v>
      </c>
      <c r="N42" s="131">
        <f t="shared" si="1"/>
        <v>857.39</v>
      </c>
      <c r="O42" s="131">
        <f t="shared" si="2"/>
        <v>874.54</v>
      </c>
      <c r="P42" s="131">
        <f t="shared" si="3"/>
        <v>891.68999999999994</v>
      </c>
      <c r="Q42" s="131">
        <v>17.149999999999999</v>
      </c>
      <c r="R42" s="131">
        <f t="shared" si="4"/>
        <v>925.9899999999999</v>
      </c>
      <c r="S42" s="131">
        <v>17.149999999999999</v>
      </c>
      <c r="T42" s="131">
        <f t="shared" si="7"/>
        <v>943.13999999999987</v>
      </c>
      <c r="U42" s="131">
        <f t="shared" si="8"/>
        <v>960.28999999999985</v>
      </c>
      <c r="V42" s="131">
        <f t="shared" si="9"/>
        <v>977.43999999999983</v>
      </c>
      <c r="W42" s="131">
        <f t="shared" si="10"/>
        <v>994.5899999999998</v>
      </c>
      <c r="X42" s="131">
        <f t="shared" si="11"/>
        <v>1011.7399999999998</v>
      </c>
      <c r="Y42" s="131">
        <f t="shared" si="12"/>
        <v>1028.8899999999999</v>
      </c>
      <c r="Z42" s="133">
        <f t="shared" si="13"/>
        <v>5830.1900000000005</v>
      </c>
      <c r="AA42" s="133"/>
      <c r="AB42" s="133"/>
      <c r="AC42" s="133"/>
      <c r="AD42" s="63">
        <v>42005</v>
      </c>
      <c r="AE42" s="45">
        <f t="shared" si="15"/>
        <v>1338</v>
      </c>
      <c r="AF42" s="45">
        <f t="shared" si="16"/>
        <v>43.989041095890407</v>
      </c>
      <c r="AG42" s="45">
        <v>43</v>
      </c>
      <c r="AH42" s="323">
        <f t="shared" si="14"/>
        <v>737.35109999999997</v>
      </c>
    </row>
    <row r="43" spans="1:34" ht="22.5" x14ac:dyDescent="0.2">
      <c r="A43" s="126">
        <v>6</v>
      </c>
      <c r="B43" s="127" t="s">
        <v>160</v>
      </c>
      <c r="C43" s="127" t="s">
        <v>131</v>
      </c>
      <c r="D43" s="128">
        <v>6859.08</v>
      </c>
      <c r="E43" s="127" t="s">
        <v>29</v>
      </c>
      <c r="F43" s="129">
        <v>40721</v>
      </c>
      <c r="G43" s="128">
        <v>6859.08</v>
      </c>
      <c r="H43" s="130">
        <v>0.03</v>
      </c>
      <c r="I43" s="131">
        <f t="shared" si="5"/>
        <v>205.77239999999998</v>
      </c>
      <c r="J43" s="132">
        <f t="shared" si="6"/>
        <v>2.5000000000000001E-3</v>
      </c>
      <c r="K43" s="131">
        <f t="shared" si="0"/>
        <v>17.1477</v>
      </c>
      <c r="L43" s="131">
        <v>840.24</v>
      </c>
      <c r="M43" s="131">
        <v>17.149999999999999</v>
      </c>
      <c r="N43" s="131">
        <f t="shared" si="1"/>
        <v>857.39</v>
      </c>
      <c r="O43" s="131">
        <f t="shared" si="2"/>
        <v>874.54</v>
      </c>
      <c r="P43" s="131">
        <f t="shared" si="3"/>
        <v>891.68999999999994</v>
      </c>
      <c r="Q43" s="131">
        <v>17.149999999999999</v>
      </c>
      <c r="R43" s="131">
        <f t="shared" si="4"/>
        <v>925.9899999999999</v>
      </c>
      <c r="S43" s="131">
        <v>17.149999999999999</v>
      </c>
      <c r="T43" s="131">
        <f t="shared" si="7"/>
        <v>943.13999999999987</v>
      </c>
      <c r="U43" s="131">
        <f t="shared" si="8"/>
        <v>960.28999999999985</v>
      </c>
      <c r="V43" s="131">
        <f t="shared" si="9"/>
        <v>977.43999999999983</v>
      </c>
      <c r="W43" s="131">
        <f t="shared" si="10"/>
        <v>994.5899999999998</v>
      </c>
      <c r="X43" s="131">
        <f t="shared" si="11"/>
        <v>1011.7399999999998</v>
      </c>
      <c r="Y43" s="131">
        <f t="shared" si="12"/>
        <v>1028.8899999999999</v>
      </c>
      <c r="Z43" s="133">
        <f t="shared" si="13"/>
        <v>5830.1900000000005</v>
      </c>
      <c r="AA43" s="133"/>
      <c r="AB43" s="133"/>
      <c r="AC43" s="133"/>
      <c r="AD43" s="63">
        <v>42005</v>
      </c>
      <c r="AE43" s="45">
        <f t="shared" si="15"/>
        <v>1338</v>
      </c>
      <c r="AF43" s="45">
        <f t="shared" si="16"/>
        <v>43.989041095890407</v>
      </c>
      <c r="AG43" s="45">
        <v>43</v>
      </c>
      <c r="AH43" s="323">
        <f t="shared" si="14"/>
        <v>737.35109999999997</v>
      </c>
    </row>
    <row r="44" spans="1:34" ht="22.5" x14ac:dyDescent="0.2">
      <c r="A44" s="126">
        <v>6</v>
      </c>
      <c r="B44" s="127" t="s">
        <v>161</v>
      </c>
      <c r="C44" s="127" t="s">
        <v>147</v>
      </c>
      <c r="D44" s="128">
        <v>5050.6400000000003</v>
      </c>
      <c r="E44" s="127" t="s">
        <v>29</v>
      </c>
      <c r="F44" s="129">
        <v>40721</v>
      </c>
      <c r="G44" s="128">
        <v>5050.6400000000003</v>
      </c>
      <c r="H44" s="130">
        <v>0.03</v>
      </c>
      <c r="I44" s="131">
        <f t="shared" si="5"/>
        <v>151.51920000000001</v>
      </c>
      <c r="J44" s="132">
        <f t="shared" si="6"/>
        <v>2.5000000000000001E-3</v>
      </c>
      <c r="K44" s="131">
        <f t="shared" si="0"/>
        <v>12.626600000000002</v>
      </c>
      <c r="L44" s="131">
        <v>618.69000000000005</v>
      </c>
      <c r="M44" s="131">
        <v>12.61</v>
      </c>
      <c r="N44" s="131">
        <f t="shared" si="1"/>
        <v>631.30000000000007</v>
      </c>
      <c r="O44" s="131">
        <f t="shared" si="2"/>
        <v>643.91000000000008</v>
      </c>
      <c r="P44" s="131">
        <f t="shared" si="3"/>
        <v>656.5200000000001</v>
      </c>
      <c r="Q44" s="131">
        <v>12.63</v>
      </c>
      <c r="R44" s="131">
        <f t="shared" si="4"/>
        <v>681.7600000000001</v>
      </c>
      <c r="S44" s="131">
        <v>12.61</v>
      </c>
      <c r="T44" s="131">
        <f t="shared" si="7"/>
        <v>694.37000000000012</v>
      </c>
      <c r="U44" s="131">
        <f t="shared" si="8"/>
        <v>706.98000000000013</v>
      </c>
      <c r="V44" s="131">
        <f t="shared" si="9"/>
        <v>719.59000000000015</v>
      </c>
      <c r="W44" s="131">
        <f t="shared" si="10"/>
        <v>732.20000000000016</v>
      </c>
      <c r="X44" s="131">
        <f t="shared" si="11"/>
        <v>744.81000000000017</v>
      </c>
      <c r="Y44" s="131">
        <f t="shared" si="12"/>
        <v>757.42000000000019</v>
      </c>
      <c r="Z44" s="133">
        <f t="shared" si="13"/>
        <v>4293.22</v>
      </c>
      <c r="AA44" s="133"/>
      <c r="AB44" s="133"/>
      <c r="AC44" s="133"/>
      <c r="AD44" s="63">
        <v>42005</v>
      </c>
      <c r="AE44" s="45">
        <f t="shared" si="15"/>
        <v>1338</v>
      </c>
      <c r="AF44" s="45">
        <f t="shared" si="16"/>
        <v>43.989041095890407</v>
      </c>
      <c r="AG44" s="45">
        <v>43</v>
      </c>
      <c r="AH44" s="323">
        <f t="shared" si="14"/>
        <v>737.35109999999997</v>
      </c>
    </row>
    <row r="45" spans="1:34" ht="22.5" x14ac:dyDescent="0.2">
      <c r="A45" s="126">
        <v>6</v>
      </c>
      <c r="B45" s="127" t="s">
        <v>162</v>
      </c>
      <c r="C45" s="127" t="s">
        <v>143</v>
      </c>
      <c r="D45" s="128">
        <v>3004.4</v>
      </c>
      <c r="E45" s="127" t="s">
        <v>29</v>
      </c>
      <c r="F45" s="129">
        <v>40721</v>
      </c>
      <c r="G45" s="128">
        <v>3004.4</v>
      </c>
      <c r="H45" s="130">
        <v>0.03</v>
      </c>
      <c r="I45" s="131">
        <f t="shared" si="5"/>
        <v>90.132000000000005</v>
      </c>
      <c r="J45" s="132">
        <f t="shared" si="6"/>
        <v>2.5000000000000001E-3</v>
      </c>
      <c r="K45" s="131">
        <f t="shared" si="0"/>
        <v>7.5110000000000001</v>
      </c>
      <c r="L45" s="131">
        <v>368.04</v>
      </c>
      <c r="M45" s="131">
        <v>7.51</v>
      </c>
      <c r="N45" s="131">
        <f t="shared" si="1"/>
        <v>375.55</v>
      </c>
      <c r="O45" s="131">
        <f t="shared" si="2"/>
        <v>383.06</v>
      </c>
      <c r="P45" s="131">
        <f t="shared" si="3"/>
        <v>390.57</v>
      </c>
      <c r="Q45" s="131">
        <v>7.53</v>
      </c>
      <c r="R45" s="131">
        <f t="shared" si="4"/>
        <v>405.60999999999996</v>
      </c>
      <c r="S45" s="131">
        <v>7.51</v>
      </c>
      <c r="T45" s="131">
        <f t="shared" si="7"/>
        <v>413.11999999999995</v>
      </c>
      <c r="U45" s="131">
        <f t="shared" si="8"/>
        <v>420.62999999999994</v>
      </c>
      <c r="V45" s="131">
        <f t="shared" si="9"/>
        <v>428.13999999999993</v>
      </c>
      <c r="W45" s="131">
        <f t="shared" si="10"/>
        <v>435.64999999999992</v>
      </c>
      <c r="X45" s="131">
        <f t="shared" si="11"/>
        <v>443.15999999999991</v>
      </c>
      <c r="Y45" s="131">
        <f t="shared" si="12"/>
        <v>450.6699999999999</v>
      </c>
      <c r="Z45" s="133">
        <f t="shared" si="13"/>
        <v>2553.73</v>
      </c>
      <c r="AA45" s="133"/>
      <c r="AB45" s="133"/>
      <c r="AC45" s="133"/>
      <c r="AD45" s="63">
        <v>42005</v>
      </c>
      <c r="AE45" s="45">
        <f t="shared" si="15"/>
        <v>1338</v>
      </c>
      <c r="AF45" s="45">
        <f t="shared" si="16"/>
        <v>43.989041095890407</v>
      </c>
      <c r="AG45" s="45">
        <v>43</v>
      </c>
      <c r="AH45" s="323">
        <f t="shared" si="14"/>
        <v>542.94380000000012</v>
      </c>
    </row>
    <row r="46" spans="1:34" ht="22.5" x14ac:dyDescent="0.2">
      <c r="A46" s="126">
        <v>6</v>
      </c>
      <c r="B46" s="127" t="s">
        <v>163</v>
      </c>
      <c r="C46" s="127" t="s">
        <v>134</v>
      </c>
      <c r="D46" s="128">
        <v>5050.6400000000003</v>
      </c>
      <c r="E46" s="127" t="s">
        <v>29</v>
      </c>
      <c r="F46" s="129">
        <v>40721</v>
      </c>
      <c r="G46" s="128">
        <v>5050.6400000000003</v>
      </c>
      <c r="H46" s="130">
        <v>0.03</v>
      </c>
      <c r="I46" s="131">
        <f t="shared" si="5"/>
        <v>151.51920000000001</v>
      </c>
      <c r="J46" s="132">
        <f t="shared" si="6"/>
        <v>2.5000000000000001E-3</v>
      </c>
      <c r="K46" s="131">
        <f t="shared" si="0"/>
        <v>12.626600000000002</v>
      </c>
      <c r="L46" s="131">
        <v>618.71</v>
      </c>
      <c r="M46" s="131">
        <v>12.63</v>
      </c>
      <c r="N46" s="131">
        <f t="shared" si="1"/>
        <v>631.34</v>
      </c>
      <c r="O46" s="131">
        <f t="shared" si="2"/>
        <v>643.97</v>
      </c>
      <c r="P46" s="131">
        <f t="shared" si="3"/>
        <v>656.6</v>
      </c>
      <c r="Q46" s="131">
        <v>12.63</v>
      </c>
      <c r="R46" s="131">
        <f t="shared" si="4"/>
        <v>681.86</v>
      </c>
      <c r="S46" s="131">
        <v>12.63</v>
      </c>
      <c r="T46" s="131">
        <f t="shared" si="7"/>
        <v>694.49</v>
      </c>
      <c r="U46" s="131">
        <f t="shared" si="8"/>
        <v>707.12</v>
      </c>
      <c r="V46" s="131">
        <f t="shared" si="9"/>
        <v>719.75</v>
      </c>
      <c r="W46" s="131">
        <f t="shared" si="10"/>
        <v>732.38</v>
      </c>
      <c r="X46" s="131">
        <f t="shared" si="11"/>
        <v>745.01</v>
      </c>
      <c r="Y46" s="131">
        <f t="shared" si="12"/>
        <v>757.64</v>
      </c>
      <c r="Z46" s="133">
        <f t="shared" si="13"/>
        <v>4293</v>
      </c>
      <c r="AA46" s="133"/>
      <c r="AB46" s="133"/>
      <c r="AC46" s="133"/>
      <c r="AD46" s="63">
        <v>42005</v>
      </c>
      <c r="AE46" s="45">
        <f t="shared" si="15"/>
        <v>1338</v>
      </c>
      <c r="AF46" s="45">
        <f t="shared" si="16"/>
        <v>43.989041095890407</v>
      </c>
      <c r="AG46" s="45">
        <v>43</v>
      </c>
      <c r="AH46" s="323">
        <f t="shared" si="14"/>
        <v>322.97300000000001</v>
      </c>
    </row>
    <row r="47" spans="1:34" ht="22.5" x14ac:dyDescent="0.2">
      <c r="A47" s="126">
        <v>6</v>
      </c>
      <c r="B47" s="127" t="s">
        <v>164</v>
      </c>
      <c r="C47" s="127" t="s">
        <v>165</v>
      </c>
      <c r="D47" s="128">
        <v>2552</v>
      </c>
      <c r="E47" s="127" t="s">
        <v>166</v>
      </c>
      <c r="F47" s="129">
        <v>40835</v>
      </c>
      <c r="G47" s="128">
        <v>2552</v>
      </c>
      <c r="H47" s="130">
        <v>0.03</v>
      </c>
      <c r="I47" s="131">
        <f>G47*H47</f>
        <v>76.56</v>
      </c>
      <c r="J47" s="132">
        <f t="shared" si="6"/>
        <v>2.5000000000000001E-3</v>
      </c>
      <c r="K47" s="131">
        <f t="shared" si="0"/>
        <v>6.38</v>
      </c>
      <c r="L47" s="131">
        <v>312.62</v>
      </c>
      <c r="M47" s="131">
        <v>6.38</v>
      </c>
      <c r="N47" s="131">
        <f t="shared" si="1"/>
        <v>319</v>
      </c>
      <c r="O47" s="131">
        <f t="shared" si="2"/>
        <v>325.38</v>
      </c>
      <c r="P47" s="131">
        <f t="shared" si="3"/>
        <v>331.76</v>
      </c>
      <c r="Q47" s="131">
        <v>6.39</v>
      </c>
      <c r="R47" s="131">
        <f t="shared" si="4"/>
        <v>344.53</v>
      </c>
      <c r="S47" s="131">
        <v>6.38</v>
      </c>
      <c r="T47" s="131">
        <f t="shared" si="7"/>
        <v>350.90999999999997</v>
      </c>
      <c r="U47" s="131">
        <f t="shared" si="8"/>
        <v>357.28999999999996</v>
      </c>
      <c r="V47" s="131">
        <f t="shared" si="9"/>
        <v>363.66999999999996</v>
      </c>
      <c r="W47" s="131">
        <f t="shared" si="10"/>
        <v>370.04999999999995</v>
      </c>
      <c r="X47" s="131">
        <f t="shared" si="11"/>
        <v>376.42999999999995</v>
      </c>
      <c r="Y47" s="131">
        <f t="shared" si="12"/>
        <v>382.80999999999995</v>
      </c>
      <c r="Z47" s="133">
        <f t="shared" si="13"/>
        <v>2169.19</v>
      </c>
      <c r="AA47" s="133"/>
      <c r="AB47" s="133"/>
      <c r="AC47" s="133"/>
      <c r="AD47" s="63">
        <v>42005</v>
      </c>
      <c r="AE47" s="45">
        <f t="shared" si="15"/>
        <v>1338</v>
      </c>
      <c r="AF47" s="45">
        <f t="shared" si="16"/>
        <v>43.989041095890407</v>
      </c>
      <c r="AG47" s="45">
        <v>43</v>
      </c>
      <c r="AH47" s="323">
        <f t="shared" si="14"/>
        <v>542.94380000000012</v>
      </c>
    </row>
    <row r="48" spans="1:34" ht="22.5" x14ac:dyDescent="0.2">
      <c r="A48" s="134">
        <v>6</v>
      </c>
      <c r="B48" s="135" t="s">
        <v>167</v>
      </c>
      <c r="C48" s="136" t="s">
        <v>168</v>
      </c>
      <c r="D48" s="137">
        <v>43956.34</v>
      </c>
      <c r="E48" s="127" t="s">
        <v>126</v>
      </c>
      <c r="F48" s="129">
        <v>42933</v>
      </c>
      <c r="G48" s="138">
        <v>43956.34</v>
      </c>
      <c r="H48" s="139">
        <v>0.03</v>
      </c>
      <c r="I48" s="140">
        <f>G48*H48</f>
        <v>1318.6901999999998</v>
      </c>
      <c r="J48" s="141">
        <f>0.25/100</f>
        <v>2.5000000000000001E-3</v>
      </c>
      <c r="K48" s="140">
        <f>G48*J48</f>
        <v>109.89085</v>
      </c>
      <c r="L48" s="131">
        <v>2087.9299999999998</v>
      </c>
      <c r="M48" s="131">
        <v>109.89</v>
      </c>
      <c r="N48" s="131">
        <f t="shared" si="1"/>
        <v>2197.8199999999997</v>
      </c>
      <c r="O48" s="131">
        <f t="shared" si="2"/>
        <v>2307.7099999999996</v>
      </c>
      <c r="P48" s="131">
        <f t="shared" si="3"/>
        <v>2417.5999999999995</v>
      </c>
      <c r="Q48" s="131">
        <v>109.89</v>
      </c>
      <c r="R48" s="131">
        <f t="shared" si="4"/>
        <v>2637.3799999999992</v>
      </c>
      <c r="S48" s="131">
        <v>109.89</v>
      </c>
      <c r="T48" s="131">
        <f t="shared" si="7"/>
        <v>2747.2699999999991</v>
      </c>
      <c r="U48" s="131">
        <f t="shared" si="8"/>
        <v>2857.1599999999989</v>
      </c>
      <c r="V48" s="131">
        <f t="shared" si="9"/>
        <v>2967.0499999999988</v>
      </c>
      <c r="W48" s="131">
        <f t="shared" si="10"/>
        <v>3076.9399999999987</v>
      </c>
      <c r="X48" s="131">
        <f t="shared" si="11"/>
        <v>3186.8299999999986</v>
      </c>
      <c r="Y48" s="131">
        <f t="shared" si="12"/>
        <v>3296.7199999999984</v>
      </c>
      <c r="Z48" s="133">
        <f t="shared" si="13"/>
        <v>40659.619999999995</v>
      </c>
      <c r="AA48" s="133"/>
      <c r="AB48" s="133"/>
      <c r="AC48" s="133"/>
      <c r="AD48" s="63">
        <v>42005</v>
      </c>
      <c r="AE48" s="45">
        <f t="shared" si="15"/>
        <v>1338</v>
      </c>
      <c r="AF48" s="45">
        <f t="shared" si="16"/>
        <v>43.989041095890407</v>
      </c>
      <c r="AG48" s="45">
        <v>43</v>
      </c>
      <c r="AH48" s="323">
        <f t="shared" si="14"/>
        <v>274.33999999999997</v>
      </c>
    </row>
    <row r="49" spans="1:34" s="142" customFormat="1" ht="12.75" x14ac:dyDescent="0.2">
      <c r="A49" s="89"/>
      <c r="B49" s="91"/>
      <c r="C49" s="89"/>
      <c r="D49" s="89"/>
      <c r="E49" s="89"/>
      <c r="F49" s="89"/>
      <c r="G49" s="89"/>
      <c r="H49" s="94"/>
      <c r="I49" s="89"/>
      <c r="J49" s="143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131"/>
      <c r="X49" s="131"/>
      <c r="Y49" s="131"/>
      <c r="Z49" s="133"/>
      <c r="AA49" s="133"/>
      <c r="AB49" s="133"/>
      <c r="AC49" s="133"/>
      <c r="AD49" s="149">
        <v>42933</v>
      </c>
      <c r="AE49" s="45">
        <f t="shared" si="15"/>
        <v>410</v>
      </c>
      <c r="AF49" s="45">
        <f t="shared" si="16"/>
        <v>13.479452054794519</v>
      </c>
      <c r="AG49" s="150">
        <v>13</v>
      </c>
      <c r="AH49" s="65">
        <f t="shared" si="14"/>
        <v>1428.58105</v>
      </c>
    </row>
    <row r="50" spans="1:34" x14ac:dyDescent="0.2">
      <c r="A50" s="89"/>
      <c r="B50" s="89"/>
      <c r="C50" s="89"/>
      <c r="D50" s="89"/>
      <c r="E50" s="89"/>
      <c r="F50" s="89"/>
      <c r="G50" s="89"/>
      <c r="H50" s="89"/>
      <c r="I50" s="89"/>
      <c r="J50" s="143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131"/>
      <c r="X50" s="131"/>
      <c r="Y50" s="131"/>
      <c r="Z50" s="89"/>
      <c r="AA50" s="77"/>
      <c r="AB50" s="77"/>
      <c r="AC50" s="77"/>
    </row>
    <row r="51" spans="1:34" x14ac:dyDescent="0.2">
      <c r="A51" s="89"/>
      <c r="B51" s="89"/>
      <c r="C51" s="89"/>
      <c r="D51" s="110"/>
      <c r="E51" s="89"/>
      <c r="F51" s="89"/>
      <c r="G51" s="110"/>
      <c r="H51" s="89"/>
      <c r="I51" s="89"/>
      <c r="J51" s="143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131"/>
      <c r="X51" s="131"/>
      <c r="Y51" s="131"/>
      <c r="Z51" s="89"/>
      <c r="AA51" s="77"/>
      <c r="AB51" s="77"/>
      <c r="AC51" s="77"/>
    </row>
    <row r="52" spans="1:34" ht="12" thickBot="1" x14ac:dyDescent="0.25">
      <c r="A52" s="89"/>
      <c r="B52" s="89"/>
      <c r="C52" s="111" t="s">
        <v>98</v>
      </c>
      <c r="D52" s="112">
        <f>SUM(D19:D51)</f>
        <v>198477.62000000002</v>
      </c>
      <c r="E52" s="113"/>
      <c r="F52" s="113"/>
      <c r="G52" s="112">
        <f>SUM(G19:G51)</f>
        <v>198477.62000000002</v>
      </c>
      <c r="H52" s="113" t="s">
        <v>99</v>
      </c>
      <c r="I52" s="112">
        <f>SUM(I19:I51)</f>
        <v>5954.3285999999998</v>
      </c>
      <c r="J52" s="112"/>
      <c r="K52" s="112">
        <f t="shared" ref="K52:Z52" si="17">SUM(K19:K51)</f>
        <v>496.19405</v>
      </c>
      <c r="L52" s="186">
        <f t="shared" ref="L52:N52" si="18">SUM(L19:L51)</f>
        <v>21016.840000000004</v>
      </c>
      <c r="M52" s="560">
        <f t="shared" si="18"/>
        <v>496.18999999999988</v>
      </c>
      <c r="N52" s="186">
        <f t="shared" si="18"/>
        <v>21513.03</v>
      </c>
      <c r="O52" s="560">
        <f t="shared" ref="O52:T52" si="19">SUM(O19:O51)</f>
        <v>22009.22</v>
      </c>
      <c r="P52" s="186">
        <f t="shared" si="19"/>
        <v>22505.409999999993</v>
      </c>
      <c r="Q52" s="186">
        <f t="shared" si="19"/>
        <v>496.23999999999984</v>
      </c>
      <c r="R52" s="186">
        <f t="shared" si="19"/>
        <v>23497.840000000004</v>
      </c>
      <c r="S52" s="186">
        <f t="shared" si="19"/>
        <v>496.18999999999988</v>
      </c>
      <c r="T52" s="186">
        <f t="shared" si="19"/>
        <v>23994.03</v>
      </c>
      <c r="U52" s="186">
        <f>SUM(U19:U51)</f>
        <v>24490.22</v>
      </c>
      <c r="V52" s="186">
        <f>SUM(V19:V51)</f>
        <v>24986.409999999993</v>
      </c>
      <c r="W52" s="641">
        <f t="shared" si="10"/>
        <v>25482.599999999991</v>
      </c>
      <c r="X52" s="641">
        <f t="shared" si="11"/>
        <v>25978.78999999999</v>
      </c>
      <c r="Y52" s="650">
        <f>SUM(Y19:Y51)</f>
        <v>26474.979999999996</v>
      </c>
      <c r="Z52" s="112">
        <f t="shared" si="17"/>
        <v>172002.64</v>
      </c>
      <c r="AA52" s="77"/>
      <c r="AB52" s="77"/>
      <c r="AC52" s="77"/>
    </row>
    <row r="53" spans="1:34" ht="12" thickTop="1" x14ac:dyDescent="0.2">
      <c r="A53" s="114"/>
      <c r="B53" s="69"/>
      <c r="C53" s="69"/>
      <c r="D53" s="83">
        <v>15</v>
      </c>
      <c r="E53" s="69"/>
      <c r="F53" s="69"/>
      <c r="G53" s="83">
        <v>15</v>
      </c>
      <c r="H53" s="83">
        <v>15</v>
      </c>
      <c r="I53" s="83">
        <v>15</v>
      </c>
      <c r="J53" s="144"/>
      <c r="K53" s="83"/>
      <c r="L53" s="741"/>
      <c r="M53" s="741"/>
      <c r="N53" s="741"/>
      <c r="O53" s="741"/>
      <c r="P53" s="741"/>
      <c r="Q53" s="741"/>
      <c r="R53" s="741"/>
      <c r="S53" s="741"/>
      <c r="T53" s="741"/>
      <c r="U53" s="741"/>
      <c r="V53" s="741"/>
      <c r="W53" s="741"/>
      <c r="X53" s="741"/>
      <c r="Y53" s="741"/>
      <c r="Z53" s="741"/>
      <c r="AA53" s="364"/>
      <c r="AB53" s="364"/>
      <c r="AC53" s="364"/>
      <c r="AH53" s="188">
        <f>SUM(AH20:AH51)</f>
        <v>18039.618650000004</v>
      </c>
    </row>
    <row r="54" spans="1:34" ht="16.5" customHeight="1" x14ac:dyDescent="0.2">
      <c r="A54" s="81"/>
      <c r="B54" s="77"/>
      <c r="C54" s="77"/>
      <c r="D54" s="77"/>
      <c r="E54" s="77"/>
      <c r="F54" s="77"/>
      <c r="G54" s="77"/>
      <c r="H54" s="77"/>
      <c r="I54" s="77"/>
      <c r="J54" s="124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88">
        <v>16</v>
      </c>
      <c r="AA54" s="358"/>
      <c r="AB54" s="358"/>
      <c r="AC54" s="358"/>
    </row>
    <row r="55" spans="1:34" ht="28.5" customHeight="1" x14ac:dyDescent="0.2">
      <c r="A55" s="77"/>
      <c r="B55" s="710"/>
      <c r="C55" s="710"/>
      <c r="D55" s="77"/>
      <c r="E55" s="77"/>
      <c r="F55" s="77"/>
      <c r="G55" s="77"/>
      <c r="H55" s="77"/>
      <c r="I55" s="77"/>
      <c r="J55" s="77"/>
      <c r="K55" s="77"/>
      <c r="L55" s="385"/>
      <c r="M55" s="403"/>
      <c r="N55" s="403"/>
      <c r="O55" s="490"/>
      <c r="P55" s="550"/>
      <c r="Q55" s="565"/>
      <c r="R55" s="565"/>
      <c r="S55" s="583"/>
      <c r="T55" s="583"/>
      <c r="U55" s="612"/>
      <c r="V55" s="620"/>
      <c r="W55" s="629"/>
      <c r="X55" s="629"/>
      <c r="Y55" s="644"/>
      <c r="Z55" s="79"/>
      <c r="AA55" s="360"/>
      <c r="AB55" s="360"/>
      <c r="AC55" s="360"/>
    </row>
    <row r="56" spans="1:34" ht="12.75" customHeight="1" x14ac:dyDescent="0.2">
      <c r="A56" s="77"/>
      <c r="B56" s="77"/>
      <c r="C56" s="77"/>
      <c r="D56" s="77"/>
      <c r="E56" s="77"/>
      <c r="F56" s="77"/>
      <c r="G56" s="77"/>
      <c r="H56" s="77"/>
      <c r="I56" s="77"/>
      <c r="J56" s="124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9"/>
      <c r="AA56" s="77"/>
      <c r="AB56" s="77"/>
      <c r="AC56" s="77"/>
    </row>
    <row r="57" spans="1:34" x14ac:dyDescent="0.2">
      <c r="A57" s="77"/>
      <c r="B57" s="77"/>
      <c r="C57" s="77"/>
      <c r="D57" s="77"/>
      <c r="E57" s="77"/>
      <c r="F57" s="77"/>
      <c r="G57" s="77"/>
      <c r="H57" s="77"/>
      <c r="I57" s="77"/>
      <c r="J57" s="124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9"/>
      <c r="AA57" s="77"/>
      <c r="AB57" s="77"/>
      <c r="AC57" s="77"/>
    </row>
    <row r="58" spans="1:34" ht="48" customHeight="1" x14ac:dyDescent="0.2">
      <c r="A58" s="353"/>
      <c r="B58" s="346"/>
      <c r="C58" s="346"/>
      <c r="D58" s="77"/>
      <c r="E58" s="77"/>
      <c r="F58" s="77"/>
      <c r="G58" s="77"/>
      <c r="H58" s="77"/>
      <c r="I58" s="77"/>
      <c r="J58" s="346"/>
      <c r="K58" s="346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79"/>
      <c r="AA58" s="77"/>
      <c r="AB58" s="77"/>
      <c r="AC58" s="77"/>
    </row>
    <row r="59" spans="1:34" ht="17.25" customHeight="1" x14ac:dyDescent="0.2">
      <c r="A59" s="114"/>
      <c r="B59" s="69"/>
      <c r="C59" s="69"/>
      <c r="D59" s="69"/>
      <c r="E59" s="69"/>
      <c r="F59" s="69"/>
      <c r="G59" s="69"/>
      <c r="H59" s="69"/>
      <c r="I59" s="69"/>
      <c r="J59" s="147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116"/>
      <c r="AA59" s="77"/>
      <c r="AB59" s="77"/>
      <c r="AC59" s="77"/>
    </row>
    <row r="60" spans="1:34" ht="47.25" customHeight="1" x14ac:dyDescent="0.2">
      <c r="AA60" s="77"/>
      <c r="AB60" s="77"/>
      <c r="AC60" s="77"/>
    </row>
  </sheetData>
  <mergeCells count="39">
    <mergeCell ref="P15:P17"/>
    <mergeCell ref="C16:C17"/>
    <mergeCell ref="D16:D17"/>
    <mergeCell ref="E16:G16"/>
    <mergeCell ref="M15:M17"/>
    <mergeCell ref="F12:G12"/>
    <mergeCell ref="H12:I12"/>
    <mergeCell ref="J12:K12"/>
    <mergeCell ref="A3:Z3"/>
    <mergeCell ref="A4:Z4"/>
    <mergeCell ref="A5:Z5"/>
    <mergeCell ref="A6:Z6"/>
    <mergeCell ref="A9:Z9"/>
    <mergeCell ref="AF16:AF18"/>
    <mergeCell ref="AG16:AG18"/>
    <mergeCell ref="AH16:AH18"/>
    <mergeCell ref="S15:S17"/>
    <mergeCell ref="T15:T17"/>
    <mergeCell ref="U15:U17"/>
    <mergeCell ref="V15:V17"/>
    <mergeCell ref="X15:X17"/>
    <mergeCell ref="W15:W17"/>
    <mergeCell ref="Y15:Y17"/>
    <mergeCell ref="L53:Z53"/>
    <mergeCell ref="B55:C55"/>
    <mergeCell ref="AD16:AD18"/>
    <mergeCell ref="AE16:AE18"/>
    <mergeCell ref="Z15:Z17"/>
    <mergeCell ref="L15:L17"/>
    <mergeCell ref="A15:D15"/>
    <mergeCell ref="E15:G15"/>
    <mergeCell ref="H15:I16"/>
    <mergeCell ref="J15:J17"/>
    <mergeCell ref="K15:K17"/>
    <mergeCell ref="A16:A17"/>
    <mergeCell ref="B16:B17"/>
    <mergeCell ref="Q15:Q17"/>
    <mergeCell ref="R15:R17"/>
    <mergeCell ref="O15:O17"/>
  </mergeCells>
  <pageMargins left="0.59055118110236227" right="0.78740157480314965" top="0.59055118110236227" bottom="0.59055118110236227" header="0.31496062992125984" footer="0.31496062992125984"/>
  <pageSetup scale="48" fitToHeight="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36"/>
  <sheetViews>
    <sheetView showGridLines="0" topLeftCell="A2" zoomScaleNormal="100" zoomScaleSheetLayoutView="90" workbookViewId="0">
      <selection activeCell="AC29" sqref="AC29:AD29"/>
    </sheetView>
  </sheetViews>
  <sheetFormatPr baseColWidth="10" defaultRowHeight="11.25" x14ac:dyDescent="0.2"/>
  <cols>
    <col min="1" max="1" width="10.140625" style="68" customWidth="1"/>
    <col min="2" max="2" width="12.5703125" style="68" customWidth="1"/>
    <col min="3" max="3" width="17.28515625" style="68" customWidth="1"/>
    <col min="4" max="4" width="16.140625" style="68" customWidth="1"/>
    <col min="5" max="7" width="11.42578125" style="68"/>
    <col min="8" max="8" width="12" style="68" customWidth="1"/>
    <col min="9" max="9" width="12.140625" style="68" customWidth="1"/>
    <col min="10" max="10" width="11.28515625" style="121" customWidth="1"/>
    <col min="11" max="12" width="0.140625" style="68" hidden="1" customWidth="1"/>
    <col min="13" max="13" width="13" style="68" hidden="1" customWidth="1"/>
    <col min="14" max="14" width="12.85546875" style="68" hidden="1" customWidth="1"/>
    <col min="15" max="15" width="13" style="68" hidden="1" customWidth="1"/>
    <col min="16" max="16" width="0.140625" style="68" hidden="1" customWidth="1"/>
    <col min="17" max="17" width="13.28515625" style="68" hidden="1" customWidth="1"/>
    <col min="18" max="18" width="0.140625" style="68" hidden="1" customWidth="1"/>
    <col min="19" max="19" width="12.85546875" style="68" hidden="1" customWidth="1"/>
    <col min="20" max="20" width="13" style="68" hidden="1" customWidth="1"/>
    <col min="21" max="22" width="0.140625" style="68" hidden="1" customWidth="1"/>
    <col min="23" max="23" width="13" style="68" hidden="1" customWidth="1"/>
    <col min="24" max="24" width="0.140625" style="68" hidden="1" customWidth="1"/>
    <col min="25" max="25" width="12.85546875" style="68" customWidth="1"/>
    <col min="26" max="27" width="13" style="68" hidden="1" customWidth="1"/>
    <col min="28" max="29" width="13" style="68" customWidth="1"/>
    <col min="30" max="32" width="12.42578125" style="68" customWidth="1"/>
    <col min="33" max="33" width="12.42578125" style="366" customWidth="1"/>
    <col min="34" max="34" width="11.42578125" style="366" customWidth="1"/>
    <col min="35" max="52" width="11.42578125" style="68" customWidth="1"/>
    <col min="53" max="53" width="14.42578125" style="68" customWidth="1"/>
    <col min="54" max="16384" width="11.42578125" style="68"/>
  </cols>
  <sheetData>
    <row r="1" spans="1:53" x14ac:dyDescent="0.2">
      <c r="J1" s="148"/>
    </row>
    <row r="3" spans="1:53" x14ac:dyDescent="0.2">
      <c r="A3" s="718" t="s">
        <v>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452"/>
      <c r="AF3" s="452"/>
      <c r="AG3" s="458"/>
    </row>
    <row r="4" spans="1:53" x14ac:dyDescent="0.2">
      <c r="A4" s="718" t="s">
        <v>1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452"/>
      <c r="AF4" s="452"/>
      <c r="AG4" s="458"/>
    </row>
    <row r="5" spans="1:53" x14ac:dyDescent="0.2">
      <c r="A5" s="718" t="s">
        <v>127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452"/>
      <c r="AF5" s="452"/>
      <c r="AG5" s="458"/>
    </row>
    <row r="6" spans="1:53" x14ac:dyDescent="0.2">
      <c r="A6" s="718" t="s">
        <v>3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718"/>
      <c r="AE6" s="452"/>
      <c r="AF6" s="452"/>
      <c r="AG6" s="458"/>
    </row>
    <row r="7" spans="1:53" x14ac:dyDescent="0.2">
      <c r="A7" s="77"/>
      <c r="J7" s="70"/>
    </row>
    <row r="8" spans="1:53" ht="11.25" customHeight="1" x14ac:dyDescent="0.2">
      <c r="A8" s="719" t="s">
        <v>4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19"/>
      <c r="X8" s="719"/>
      <c r="Y8" s="719"/>
      <c r="Z8" s="719"/>
      <c r="AA8" s="719"/>
      <c r="AB8" s="719"/>
      <c r="AC8" s="719"/>
      <c r="AD8" s="719"/>
      <c r="AE8" s="453"/>
      <c r="AF8" s="453"/>
      <c r="AG8" s="456"/>
      <c r="AH8" s="456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79"/>
    </row>
    <row r="9" spans="1:53" x14ac:dyDescent="0.2">
      <c r="A9" s="76"/>
      <c r="B9" s="77"/>
      <c r="C9" s="77"/>
      <c r="D9" s="77"/>
      <c r="E9" s="77"/>
      <c r="F9" s="77"/>
      <c r="G9" s="77"/>
      <c r="H9" s="77"/>
      <c r="I9" s="77"/>
      <c r="J9" s="78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9"/>
    </row>
    <row r="10" spans="1:53" x14ac:dyDescent="0.2">
      <c r="A10" s="80"/>
      <c r="B10" s="77"/>
      <c r="C10" s="77"/>
      <c r="D10" s="77"/>
      <c r="E10" s="77"/>
      <c r="F10" s="77"/>
      <c r="G10" s="77"/>
      <c r="H10" s="77"/>
      <c r="I10" s="77"/>
      <c r="J10" s="78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9"/>
    </row>
    <row r="11" spans="1:53" ht="12" x14ac:dyDescent="0.2">
      <c r="A11" s="81"/>
      <c r="B11" s="82" t="s">
        <v>5</v>
      </c>
      <c r="C11" s="83">
        <v>1241</v>
      </c>
      <c r="D11" s="77"/>
      <c r="E11" s="77"/>
      <c r="F11" s="717" t="s">
        <v>6</v>
      </c>
      <c r="G11" s="717"/>
      <c r="H11" s="414" t="s">
        <v>669</v>
      </c>
      <c r="I11" s="152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457"/>
      <c r="AH11" s="457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9"/>
    </row>
    <row r="12" spans="1:53" x14ac:dyDescent="0.2">
      <c r="A12" s="81"/>
      <c r="B12" s="77"/>
      <c r="C12" s="77"/>
      <c r="D12" s="77"/>
      <c r="E12" s="77"/>
      <c r="F12" s="77"/>
      <c r="G12" s="77"/>
      <c r="H12" s="77"/>
      <c r="I12" s="77"/>
      <c r="J12" s="7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9"/>
    </row>
    <row r="13" spans="1:53" ht="18.75" customHeight="1" x14ac:dyDescent="0.2">
      <c r="A13" s="765" t="s">
        <v>103</v>
      </c>
      <c r="B13" s="766"/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6"/>
      <c r="R13" s="766"/>
      <c r="S13" s="766"/>
      <c r="T13" s="766"/>
      <c r="U13" s="766"/>
      <c r="V13" s="766"/>
      <c r="W13" s="766"/>
      <c r="X13" s="766"/>
      <c r="Y13" s="766"/>
      <c r="Z13" s="766"/>
      <c r="AA13" s="766"/>
      <c r="AB13" s="766"/>
      <c r="AC13" s="766"/>
      <c r="AD13" s="766"/>
      <c r="AE13" s="365"/>
      <c r="AF13" s="365"/>
      <c r="AG13" s="365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</row>
    <row r="14" spans="1:53" x14ac:dyDescent="0.2">
      <c r="A14" s="81"/>
      <c r="B14" s="77"/>
      <c r="C14" s="77"/>
      <c r="D14" s="77"/>
      <c r="E14" s="77"/>
      <c r="F14" s="77"/>
      <c r="G14" s="77"/>
      <c r="H14" s="77"/>
      <c r="I14" s="77"/>
      <c r="J14" s="78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366"/>
      <c r="AF14" s="366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9"/>
    </row>
    <row r="15" spans="1:53" ht="12.75" customHeight="1" thickBot="1" x14ac:dyDescent="0.25">
      <c r="A15" s="724" t="s">
        <v>8</v>
      </c>
      <c r="B15" s="725"/>
      <c r="C15" s="725"/>
      <c r="D15" s="725"/>
      <c r="E15" s="725" t="s">
        <v>9</v>
      </c>
      <c r="F15" s="725"/>
      <c r="G15" s="725"/>
      <c r="H15" s="726" t="s">
        <v>10</v>
      </c>
      <c r="I15" s="727"/>
      <c r="J15" s="730" t="s">
        <v>11</v>
      </c>
      <c r="K15" s="751" t="s">
        <v>104</v>
      </c>
      <c r="L15" s="759" t="s">
        <v>567</v>
      </c>
      <c r="M15" s="183"/>
      <c r="N15" s="759" t="s">
        <v>566</v>
      </c>
      <c r="O15" s="759" t="s">
        <v>575</v>
      </c>
      <c r="P15" s="759" t="s">
        <v>585</v>
      </c>
      <c r="Q15" s="373"/>
      <c r="R15" s="759" t="s">
        <v>616</v>
      </c>
      <c r="S15" s="759" t="s">
        <v>104</v>
      </c>
      <c r="T15" s="759" t="s">
        <v>621</v>
      </c>
      <c r="U15" s="759" t="s">
        <v>633</v>
      </c>
      <c r="V15" s="759" t="s">
        <v>636</v>
      </c>
      <c r="W15" s="759" t="s">
        <v>104</v>
      </c>
      <c r="X15" s="759" t="s">
        <v>642</v>
      </c>
      <c r="Y15" s="759" t="s">
        <v>104</v>
      </c>
      <c r="Z15" s="759" t="s">
        <v>643</v>
      </c>
      <c r="AA15" s="759" t="s">
        <v>583</v>
      </c>
      <c r="AB15" s="759" t="s">
        <v>587</v>
      </c>
      <c r="AC15" s="759" t="s">
        <v>670</v>
      </c>
      <c r="AD15" s="762" t="s">
        <v>13</v>
      </c>
      <c r="AE15" s="459"/>
      <c r="AF15" s="459"/>
      <c r="AG15" s="459"/>
      <c r="AH15" s="756"/>
    </row>
    <row r="16" spans="1:53" ht="13.5" customHeight="1" thickBot="1" x14ac:dyDescent="0.25">
      <c r="A16" s="736" t="s">
        <v>14</v>
      </c>
      <c r="B16" s="738" t="s">
        <v>15</v>
      </c>
      <c r="C16" s="738" t="s">
        <v>16</v>
      </c>
      <c r="D16" s="738" t="s">
        <v>17</v>
      </c>
      <c r="E16" s="738" t="s">
        <v>18</v>
      </c>
      <c r="F16" s="738"/>
      <c r="G16" s="738"/>
      <c r="H16" s="728"/>
      <c r="I16" s="729"/>
      <c r="J16" s="731"/>
      <c r="K16" s="752"/>
      <c r="L16" s="760"/>
      <c r="M16" s="184"/>
      <c r="N16" s="760"/>
      <c r="O16" s="760"/>
      <c r="P16" s="760"/>
      <c r="Q16" s="374"/>
      <c r="R16" s="760"/>
      <c r="S16" s="760"/>
      <c r="T16" s="760"/>
      <c r="U16" s="760"/>
      <c r="V16" s="760"/>
      <c r="W16" s="760"/>
      <c r="X16" s="760"/>
      <c r="Y16" s="760"/>
      <c r="Z16" s="760"/>
      <c r="AA16" s="760"/>
      <c r="AB16" s="760"/>
      <c r="AC16" s="760"/>
      <c r="AD16" s="763"/>
      <c r="AE16" s="459"/>
      <c r="AF16" s="459"/>
      <c r="AG16" s="459"/>
      <c r="AH16" s="756"/>
    </row>
    <row r="17" spans="1:53" ht="35.25" customHeight="1" x14ac:dyDescent="0.2">
      <c r="A17" s="737"/>
      <c r="B17" s="739"/>
      <c r="C17" s="739"/>
      <c r="D17" s="739"/>
      <c r="E17" s="85" t="s">
        <v>19</v>
      </c>
      <c r="F17" s="85" t="s">
        <v>20</v>
      </c>
      <c r="G17" s="85" t="s">
        <v>21</v>
      </c>
      <c r="H17" s="85" t="s">
        <v>22</v>
      </c>
      <c r="I17" s="85" t="s">
        <v>23</v>
      </c>
      <c r="J17" s="732"/>
      <c r="K17" s="753"/>
      <c r="L17" s="761"/>
      <c r="M17" s="337" t="s">
        <v>569</v>
      </c>
      <c r="N17" s="761"/>
      <c r="O17" s="761"/>
      <c r="P17" s="761"/>
      <c r="Q17" s="377" t="s">
        <v>584</v>
      </c>
      <c r="R17" s="761"/>
      <c r="S17" s="761"/>
      <c r="T17" s="761"/>
      <c r="U17" s="761"/>
      <c r="V17" s="761"/>
      <c r="W17" s="761"/>
      <c r="X17" s="761"/>
      <c r="Y17" s="761"/>
      <c r="Z17" s="761"/>
      <c r="AA17" s="761"/>
      <c r="AB17" s="761"/>
      <c r="AC17" s="761"/>
      <c r="AD17" s="764"/>
      <c r="AE17" s="459"/>
      <c r="AF17" s="459"/>
      <c r="AG17" s="459"/>
      <c r="AH17" s="756"/>
    </row>
    <row r="18" spans="1:53" x14ac:dyDescent="0.2">
      <c r="A18" s="86">
        <v>5</v>
      </c>
      <c r="B18" s="80">
        <v>6</v>
      </c>
      <c r="C18" s="80">
        <v>7</v>
      </c>
      <c r="D18" s="80">
        <v>8</v>
      </c>
      <c r="E18" s="80">
        <v>9</v>
      </c>
      <c r="F18" s="80">
        <v>10</v>
      </c>
      <c r="G18" s="80">
        <v>11</v>
      </c>
      <c r="H18" s="80">
        <v>12</v>
      </c>
      <c r="I18" s="80">
        <v>13</v>
      </c>
      <c r="J18" s="87"/>
      <c r="K18" s="80"/>
      <c r="AD18" s="453">
        <v>14</v>
      </c>
      <c r="AE18" s="453"/>
      <c r="AF18" s="453"/>
      <c r="AG18" s="456"/>
      <c r="AH18" s="625"/>
    </row>
    <row r="19" spans="1:53" ht="12.75" x14ac:dyDescent="0.2">
      <c r="A19" s="89"/>
      <c r="B19" s="90"/>
      <c r="C19" s="91"/>
      <c r="D19" s="92"/>
      <c r="E19" s="91"/>
      <c r="F19" s="93"/>
      <c r="G19" s="92"/>
      <c r="H19" s="89"/>
      <c r="I19" s="89"/>
      <c r="J19" s="95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77"/>
      <c r="AF19" s="77"/>
    </row>
    <row r="20" spans="1:53" ht="24" x14ac:dyDescent="0.2">
      <c r="A20" s="96">
        <v>6</v>
      </c>
      <c r="B20" s="97" t="s">
        <v>171</v>
      </c>
      <c r="C20" s="97" t="s">
        <v>172</v>
      </c>
      <c r="D20" s="156">
        <v>35288.959999999999</v>
      </c>
      <c r="E20" s="157" t="s">
        <v>173</v>
      </c>
      <c r="F20" s="158">
        <v>41207</v>
      </c>
      <c r="G20" s="156">
        <v>35288.959999999999</v>
      </c>
      <c r="H20" s="159">
        <v>0.03</v>
      </c>
      <c r="I20" s="159">
        <f>G20*H20</f>
        <v>1058.6687999999999</v>
      </c>
      <c r="J20" s="160">
        <f>+H20/12</f>
        <v>2.5000000000000001E-3</v>
      </c>
      <c r="K20" s="159">
        <f>+G20*J20</f>
        <v>88.222399999999993</v>
      </c>
      <c r="L20" s="159">
        <f>K20*43</f>
        <v>3793.5631999999996</v>
      </c>
      <c r="M20" s="324">
        <f>G20*H20/12</f>
        <v>88.222399999999993</v>
      </c>
      <c r="N20" s="159">
        <f>L20+M20</f>
        <v>3881.7855999999997</v>
      </c>
      <c r="O20" s="159">
        <f>+M20</f>
        <v>88.222399999999993</v>
      </c>
      <c r="P20" s="159">
        <f>N20+O20</f>
        <v>3970.0079999999998</v>
      </c>
      <c r="Q20" s="159">
        <v>88.22</v>
      </c>
      <c r="R20" s="159">
        <v>4322.8900000000003</v>
      </c>
      <c r="S20" s="159">
        <v>88.22</v>
      </c>
      <c r="T20" s="159">
        <f>R20+S20</f>
        <v>4411.1100000000006</v>
      </c>
      <c r="U20" s="159">
        <f>T20+S20</f>
        <v>4499.3300000000008</v>
      </c>
      <c r="V20" s="159">
        <f>U20+S20</f>
        <v>4587.5500000000011</v>
      </c>
      <c r="W20" s="159">
        <v>88.22</v>
      </c>
      <c r="X20" s="159">
        <v>4763.99</v>
      </c>
      <c r="Y20" s="159">
        <v>88.22</v>
      </c>
      <c r="Z20" s="159">
        <v>5028.6499999999996</v>
      </c>
      <c r="AA20" s="159">
        <f>Z20+Y20</f>
        <v>5116.87</v>
      </c>
      <c r="AB20" s="159">
        <f>AA20+Y20</f>
        <v>5205.09</v>
      </c>
      <c r="AC20" s="159">
        <f>AB20+Y20</f>
        <v>5293.31</v>
      </c>
      <c r="AD20" s="161">
        <f>G20-AC20</f>
        <v>29995.649999999998</v>
      </c>
      <c r="AE20" s="462"/>
      <c r="AF20" s="462"/>
      <c r="AG20" s="460"/>
      <c r="AH20" s="626"/>
    </row>
    <row r="21" spans="1:53" ht="36" x14ac:dyDescent="0.2">
      <c r="A21" s="96">
        <v>6</v>
      </c>
      <c r="B21" s="97" t="s">
        <v>174</v>
      </c>
      <c r="C21" s="162" t="s">
        <v>175</v>
      </c>
      <c r="D21" s="163">
        <v>4036.8</v>
      </c>
      <c r="E21" s="157" t="s">
        <v>176</v>
      </c>
      <c r="F21" s="164">
        <v>41851</v>
      </c>
      <c r="G21" s="165">
        <v>4036.8</v>
      </c>
      <c r="H21" s="159">
        <v>0.03</v>
      </c>
      <c r="I21" s="166">
        <f>G21*H21</f>
        <v>121.104</v>
      </c>
      <c r="J21" s="160">
        <f>+H21/12</f>
        <v>2.5000000000000001E-3</v>
      </c>
      <c r="K21" s="159">
        <f>+G21*J21</f>
        <v>10.092000000000001</v>
      </c>
      <c r="L21" s="159">
        <f>K21*43</f>
        <v>433.95600000000002</v>
      </c>
      <c r="M21" s="324">
        <f>G21*H21/12</f>
        <v>10.092000000000001</v>
      </c>
      <c r="N21" s="159">
        <f>L21+M21</f>
        <v>444.048</v>
      </c>
      <c r="O21" s="159">
        <f t="shared" ref="O21:O24" si="0">+M21</f>
        <v>10.092000000000001</v>
      </c>
      <c r="P21" s="159">
        <f t="shared" ref="P21:P24" si="1">N21+O21</f>
        <v>454.14</v>
      </c>
      <c r="Q21" s="159">
        <v>10.09</v>
      </c>
      <c r="R21" s="159">
        <v>494.5</v>
      </c>
      <c r="S21" s="159">
        <v>10.09</v>
      </c>
      <c r="T21" s="159">
        <f t="shared" ref="T21:T24" si="2">R21+S21</f>
        <v>504.59</v>
      </c>
      <c r="U21" s="159">
        <f t="shared" ref="U21:U24" si="3">T21+S21</f>
        <v>514.67999999999995</v>
      </c>
      <c r="V21" s="159">
        <f t="shared" ref="V21:V24" si="4">U21+S21</f>
        <v>524.77</v>
      </c>
      <c r="W21" s="159">
        <v>10.09</v>
      </c>
      <c r="X21" s="159">
        <v>544.95000000000005</v>
      </c>
      <c r="Y21" s="159">
        <v>10.09</v>
      </c>
      <c r="Z21" s="159">
        <v>575.22</v>
      </c>
      <c r="AA21" s="159">
        <f t="shared" ref="AA21:AA24" si="5">Z21+Y21</f>
        <v>585.31000000000006</v>
      </c>
      <c r="AB21" s="159">
        <f t="shared" ref="AB21:AB24" si="6">AA21+Y21</f>
        <v>595.40000000000009</v>
      </c>
      <c r="AC21" s="159">
        <f t="shared" ref="AC21:AC24" si="7">AB21+Y21</f>
        <v>605.49000000000012</v>
      </c>
      <c r="AD21" s="161">
        <f t="shared" ref="AD21:AD24" si="8">G21-AC21</f>
        <v>3431.31</v>
      </c>
      <c r="AE21" s="462"/>
      <c r="AF21" s="462"/>
      <c r="AG21" s="460"/>
      <c r="AH21" s="626"/>
    </row>
    <row r="22" spans="1:53" s="171" customFormat="1" ht="38.25" x14ac:dyDescent="0.2">
      <c r="A22" s="103">
        <v>6</v>
      </c>
      <c r="B22" s="167" t="s">
        <v>177</v>
      </c>
      <c r="C22" s="167" t="s">
        <v>178</v>
      </c>
      <c r="D22" s="168">
        <v>11600</v>
      </c>
      <c r="E22" s="157" t="s">
        <v>179</v>
      </c>
      <c r="F22" s="169">
        <v>42926</v>
      </c>
      <c r="G22" s="168">
        <v>11600</v>
      </c>
      <c r="H22" s="159">
        <v>0.03</v>
      </c>
      <c r="I22" s="170">
        <f>G22*H22</f>
        <v>348</v>
      </c>
      <c r="J22" s="160">
        <f>+H22/12</f>
        <v>2.5000000000000001E-3</v>
      </c>
      <c r="K22" s="159">
        <f>+G22*J22</f>
        <v>29</v>
      </c>
      <c r="L22" s="159">
        <f>K22*13</f>
        <v>377</v>
      </c>
      <c r="M22" s="324">
        <f>G22*H22/12</f>
        <v>29</v>
      </c>
      <c r="N22" s="159">
        <f>L22+M22</f>
        <v>406</v>
      </c>
      <c r="O22" s="159">
        <f t="shared" si="0"/>
        <v>29</v>
      </c>
      <c r="P22" s="159">
        <f t="shared" si="1"/>
        <v>435</v>
      </c>
      <c r="Q22" s="159">
        <v>29</v>
      </c>
      <c r="R22" s="159">
        <v>551</v>
      </c>
      <c r="S22" s="159">
        <v>29</v>
      </c>
      <c r="T22" s="159">
        <f t="shared" si="2"/>
        <v>580</v>
      </c>
      <c r="U22" s="159">
        <f t="shared" si="3"/>
        <v>609</v>
      </c>
      <c r="V22" s="159">
        <f t="shared" si="4"/>
        <v>638</v>
      </c>
      <c r="W22" s="159">
        <v>29</v>
      </c>
      <c r="X22" s="159">
        <v>696</v>
      </c>
      <c r="Y22" s="159">
        <v>29</v>
      </c>
      <c r="Z22" s="159">
        <v>783</v>
      </c>
      <c r="AA22" s="159">
        <f t="shared" si="5"/>
        <v>812</v>
      </c>
      <c r="AB22" s="159">
        <f t="shared" si="6"/>
        <v>841</v>
      </c>
      <c r="AC22" s="159">
        <f t="shared" si="7"/>
        <v>870</v>
      </c>
      <c r="AD22" s="161">
        <f t="shared" si="8"/>
        <v>10730</v>
      </c>
      <c r="AE22" s="462"/>
      <c r="AF22" s="462"/>
      <c r="AG22" s="460"/>
      <c r="AH22" s="626"/>
    </row>
    <row r="23" spans="1:53" s="175" customFormat="1" ht="36" x14ac:dyDescent="0.2">
      <c r="A23" s="103">
        <v>6</v>
      </c>
      <c r="B23" s="172" t="s">
        <v>180</v>
      </c>
      <c r="C23" s="172" t="s">
        <v>181</v>
      </c>
      <c r="D23" s="173">
        <v>11600</v>
      </c>
      <c r="E23" s="157" t="s">
        <v>179</v>
      </c>
      <c r="F23" s="169">
        <v>42926</v>
      </c>
      <c r="G23" s="173">
        <v>11600</v>
      </c>
      <c r="H23" s="159">
        <v>0.03</v>
      </c>
      <c r="I23" s="174">
        <f>G23*H23</f>
        <v>348</v>
      </c>
      <c r="J23" s="160">
        <f>+H23/12</f>
        <v>2.5000000000000001E-3</v>
      </c>
      <c r="K23" s="159">
        <f>+G23*J23</f>
        <v>29</v>
      </c>
      <c r="L23" s="159">
        <f>K23*13</f>
        <v>377</v>
      </c>
      <c r="M23" s="324">
        <f>G23*H23/12</f>
        <v>29</v>
      </c>
      <c r="N23" s="159">
        <f>L23+M23</f>
        <v>406</v>
      </c>
      <c r="O23" s="159">
        <f t="shared" si="0"/>
        <v>29</v>
      </c>
      <c r="P23" s="159">
        <f t="shared" si="1"/>
        <v>435</v>
      </c>
      <c r="Q23" s="159">
        <v>29</v>
      </c>
      <c r="R23" s="159">
        <v>551</v>
      </c>
      <c r="S23" s="159">
        <v>29</v>
      </c>
      <c r="T23" s="159">
        <f t="shared" si="2"/>
        <v>580</v>
      </c>
      <c r="U23" s="159">
        <f t="shared" si="3"/>
        <v>609</v>
      </c>
      <c r="V23" s="159">
        <f t="shared" si="4"/>
        <v>638</v>
      </c>
      <c r="W23" s="159">
        <v>29</v>
      </c>
      <c r="X23" s="159">
        <v>696</v>
      </c>
      <c r="Y23" s="159">
        <v>29</v>
      </c>
      <c r="Z23" s="159">
        <v>783</v>
      </c>
      <c r="AA23" s="159">
        <f t="shared" si="5"/>
        <v>812</v>
      </c>
      <c r="AB23" s="159">
        <f t="shared" si="6"/>
        <v>841</v>
      </c>
      <c r="AC23" s="159">
        <f t="shared" si="7"/>
        <v>870</v>
      </c>
      <c r="AD23" s="161">
        <f t="shared" si="8"/>
        <v>10730</v>
      </c>
      <c r="AE23" s="462"/>
      <c r="AF23" s="462"/>
      <c r="AG23" s="460"/>
      <c r="AH23" s="626"/>
    </row>
    <row r="24" spans="1:53" ht="24" x14ac:dyDescent="0.2">
      <c r="A24" s="126">
        <v>6</v>
      </c>
      <c r="B24" s="176" t="s">
        <v>182</v>
      </c>
      <c r="C24" s="176" t="s">
        <v>183</v>
      </c>
      <c r="D24" s="177">
        <v>4338.3999999999996</v>
      </c>
      <c r="E24" s="178" t="s">
        <v>184</v>
      </c>
      <c r="F24" s="179">
        <v>43192</v>
      </c>
      <c r="G24" s="177">
        <v>4338.3999999999996</v>
      </c>
      <c r="H24" s="159">
        <v>0.03</v>
      </c>
      <c r="I24" s="174">
        <f>+G24*H24</f>
        <v>130.15199999999999</v>
      </c>
      <c r="J24" s="160">
        <f>+H24/12</f>
        <v>2.5000000000000001E-3</v>
      </c>
      <c r="K24" s="159">
        <f>G24*J24</f>
        <v>10.846</v>
      </c>
      <c r="L24" s="159">
        <f>K24*4</f>
        <v>43.384</v>
      </c>
      <c r="M24" s="159">
        <f>G24*H24/12</f>
        <v>10.845999999999998</v>
      </c>
      <c r="N24" s="159">
        <f>L24+M24</f>
        <v>54.23</v>
      </c>
      <c r="O24" s="159">
        <f t="shared" si="0"/>
        <v>10.845999999999998</v>
      </c>
      <c r="P24" s="159">
        <f t="shared" si="1"/>
        <v>65.075999999999993</v>
      </c>
      <c r="Q24" s="159">
        <v>10.85</v>
      </c>
      <c r="R24" s="159">
        <v>108.49</v>
      </c>
      <c r="S24" s="159">
        <v>10.85</v>
      </c>
      <c r="T24" s="159">
        <f t="shared" si="2"/>
        <v>119.33999999999999</v>
      </c>
      <c r="U24" s="159">
        <f t="shared" si="3"/>
        <v>130.19</v>
      </c>
      <c r="V24" s="159">
        <f t="shared" si="4"/>
        <v>141.04</v>
      </c>
      <c r="W24" s="159">
        <v>10.85</v>
      </c>
      <c r="X24" s="159">
        <v>162.74</v>
      </c>
      <c r="Y24" s="159">
        <v>10.85</v>
      </c>
      <c r="Z24" s="159">
        <v>195.29</v>
      </c>
      <c r="AA24" s="159">
        <f t="shared" si="5"/>
        <v>206.14</v>
      </c>
      <c r="AB24" s="159">
        <f t="shared" si="6"/>
        <v>216.98999999999998</v>
      </c>
      <c r="AC24" s="159">
        <f t="shared" si="7"/>
        <v>227.83999999999997</v>
      </c>
      <c r="AD24" s="161">
        <f t="shared" si="8"/>
        <v>4110.5599999999995</v>
      </c>
      <c r="AE24" s="462"/>
      <c r="AF24" s="462"/>
      <c r="AG24" s="460"/>
      <c r="AH24" s="626"/>
    </row>
    <row r="25" spans="1:53" ht="12.75" x14ac:dyDescent="0.2">
      <c r="A25" s="89"/>
      <c r="B25" s="91"/>
      <c r="C25" s="91"/>
      <c r="D25" s="92"/>
      <c r="E25" s="180"/>
      <c r="F25" s="93"/>
      <c r="G25" s="92"/>
      <c r="H25" s="89"/>
      <c r="I25" s="89"/>
      <c r="J25" s="95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77"/>
      <c r="AF25" s="77"/>
    </row>
    <row r="26" spans="1:53" ht="12.75" x14ac:dyDescent="0.2">
      <c r="A26" s="89"/>
      <c r="B26" s="91"/>
      <c r="C26" s="91"/>
      <c r="D26" s="92"/>
      <c r="E26" s="180"/>
      <c r="F26" s="93"/>
      <c r="G26" s="92"/>
      <c r="H26" s="89"/>
      <c r="I26" s="89"/>
      <c r="J26" s="95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77"/>
      <c r="AF26" s="77"/>
    </row>
    <row r="27" spans="1:53" ht="12.75" x14ac:dyDescent="0.2">
      <c r="A27" s="89"/>
      <c r="B27" s="91"/>
      <c r="C27" s="91"/>
      <c r="D27" s="92"/>
      <c r="E27" s="180"/>
      <c r="F27" s="93"/>
      <c r="G27" s="92"/>
      <c r="H27" s="89"/>
      <c r="I27" s="89"/>
      <c r="J27" s="95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77"/>
      <c r="AF27" s="77"/>
    </row>
    <row r="28" spans="1:53" x14ac:dyDescent="0.2">
      <c r="A28" s="89"/>
      <c r="B28" s="89"/>
      <c r="C28" s="89"/>
      <c r="D28" s="89"/>
      <c r="E28" s="89"/>
      <c r="F28" s="89"/>
      <c r="G28" s="110"/>
      <c r="H28" s="89"/>
      <c r="I28" s="89"/>
      <c r="J28" s="95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77"/>
      <c r="AF28" s="77"/>
    </row>
    <row r="29" spans="1:53" ht="12" thickBot="1" x14ac:dyDescent="0.25">
      <c r="A29" s="89"/>
      <c r="B29" s="89"/>
      <c r="C29" s="111" t="s">
        <v>98</v>
      </c>
      <c r="D29" s="112">
        <f>SUM(D20:D28)</f>
        <v>66864.160000000003</v>
      </c>
      <c r="E29" s="113"/>
      <c r="F29" s="113"/>
      <c r="G29" s="112">
        <f>SUM(G19:G28)</f>
        <v>66864.160000000003</v>
      </c>
      <c r="H29" s="112"/>
      <c r="I29" s="112">
        <f>SUM(I19:I28)</f>
        <v>2005.9248</v>
      </c>
      <c r="J29" s="112"/>
      <c r="K29" s="112">
        <f>SUM(K19:K28)</f>
        <v>167.16039999999998</v>
      </c>
      <c r="L29" s="112">
        <f t="shared" ref="L29:N29" si="9">SUM(L20:L27)</f>
        <v>5024.9031999999997</v>
      </c>
      <c r="M29" s="112">
        <f>SUM(M20:M24)</f>
        <v>167.16039999999998</v>
      </c>
      <c r="N29" s="186">
        <f t="shared" si="9"/>
        <v>5192.0635999999995</v>
      </c>
      <c r="O29" s="186">
        <f t="shared" ref="O29:Q29" si="10">SUM(O20:O28)</f>
        <v>167.16039999999998</v>
      </c>
      <c r="P29" s="186">
        <f t="shared" si="10"/>
        <v>5359.2240000000002</v>
      </c>
      <c r="Q29" s="186">
        <f t="shared" si="10"/>
        <v>167.16</v>
      </c>
      <c r="R29" s="186">
        <f t="shared" ref="R29:X29" si="11">SUM(R20:R28)</f>
        <v>6027.88</v>
      </c>
      <c r="S29" s="560">
        <f t="shared" si="11"/>
        <v>167.16</v>
      </c>
      <c r="T29" s="186">
        <f t="shared" si="11"/>
        <v>6195.0400000000009</v>
      </c>
      <c r="U29" s="561">
        <f t="shared" si="11"/>
        <v>6362.2000000000007</v>
      </c>
      <c r="V29" s="398">
        <f t="shared" si="11"/>
        <v>6529.3600000000015</v>
      </c>
      <c r="W29" s="398">
        <f t="shared" si="11"/>
        <v>167.16</v>
      </c>
      <c r="X29" s="398">
        <f t="shared" si="11"/>
        <v>6863.6799999999994</v>
      </c>
      <c r="Y29" s="398">
        <f>SUM(Y20:Y28)</f>
        <v>167.16</v>
      </c>
      <c r="Z29" s="398">
        <f>SUM(Z20:Z28)</f>
        <v>7365.16</v>
      </c>
      <c r="AA29" s="398">
        <f>SUM(AA20:AA28)</f>
        <v>7532.3200000000006</v>
      </c>
      <c r="AB29" s="398">
        <f>SUM(AB20:AB28)</f>
        <v>7699.48</v>
      </c>
      <c r="AC29" s="398">
        <f>SUM(AC20:AC28)</f>
        <v>7866.64</v>
      </c>
      <c r="AD29" s="110">
        <f>SUM(AD19:AD28)</f>
        <v>58997.52</v>
      </c>
      <c r="AE29" s="364"/>
      <c r="AF29" s="364"/>
      <c r="AG29" s="327"/>
      <c r="AH29" s="627"/>
    </row>
    <row r="30" spans="1:53" ht="16.5" customHeight="1" thickTop="1" x14ac:dyDescent="0.2">
      <c r="A30" s="114"/>
      <c r="B30" s="69"/>
      <c r="C30" s="69"/>
      <c r="D30" s="83">
        <v>15</v>
      </c>
      <c r="E30" s="69"/>
      <c r="F30" s="69"/>
      <c r="G30" s="83">
        <v>15</v>
      </c>
      <c r="H30" s="83">
        <v>15</v>
      </c>
      <c r="I30" s="83">
        <v>15</v>
      </c>
      <c r="J30" s="115"/>
      <c r="K30" s="757" t="str">
        <f>+H11</f>
        <v xml:space="preserve">    DEL 01 AL 31 DE DICIEMBRE 2019</v>
      </c>
      <c r="L30" s="757"/>
      <c r="M30" s="757"/>
      <c r="N30" s="757"/>
      <c r="O30" s="757"/>
      <c r="P30" s="757"/>
      <c r="Q30" s="757"/>
      <c r="R30" s="757"/>
      <c r="S30" s="757"/>
      <c r="T30" s="757"/>
      <c r="U30" s="758"/>
      <c r="V30" s="758"/>
      <c r="W30" s="758"/>
      <c r="X30" s="758"/>
      <c r="Y30" s="758"/>
      <c r="Z30" s="758"/>
      <c r="AA30" s="758"/>
      <c r="AB30" s="758"/>
      <c r="AC30" s="758"/>
      <c r="AD30" s="758"/>
      <c r="AE30" s="463"/>
      <c r="AF30" s="463"/>
      <c r="AG30" s="461"/>
      <c r="AH30" s="456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181" t="s">
        <v>185</v>
      </c>
    </row>
    <row r="31" spans="1:53" x14ac:dyDescent="0.2">
      <c r="A31" s="81"/>
      <c r="B31" s="77"/>
      <c r="C31" s="77"/>
      <c r="D31" s="77"/>
      <c r="E31" s="77"/>
      <c r="F31" s="77"/>
      <c r="G31" s="77"/>
      <c r="H31" s="77"/>
      <c r="I31" s="77"/>
      <c r="J31" s="78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117">
        <v>16</v>
      </c>
    </row>
    <row r="32" spans="1:53" ht="24.75" customHeight="1" x14ac:dyDescent="0.2">
      <c r="A32" s="81"/>
      <c r="B32" s="710"/>
      <c r="C32" s="710"/>
      <c r="D32" s="77"/>
      <c r="E32" s="77"/>
      <c r="F32" s="77"/>
      <c r="G32" s="77"/>
      <c r="H32" s="77"/>
      <c r="I32" s="77"/>
      <c r="J32" s="78"/>
      <c r="K32" s="339"/>
      <c r="L32" s="339"/>
      <c r="M32" s="339"/>
      <c r="N32" s="145"/>
      <c r="O32" s="357"/>
      <c r="P32" s="357"/>
      <c r="Q32" s="372"/>
      <c r="R32" s="385"/>
      <c r="S32" s="409"/>
      <c r="T32" s="409"/>
      <c r="U32" s="490"/>
      <c r="V32" s="550"/>
      <c r="W32" s="573"/>
      <c r="X32" s="573"/>
      <c r="Y32" s="583"/>
      <c r="Z32" s="583"/>
      <c r="AA32" s="612"/>
      <c r="AB32" s="629"/>
      <c r="AC32" s="644"/>
      <c r="AD32" s="77"/>
      <c r="AE32" s="77"/>
      <c r="AF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9"/>
    </row>
    <row r="33" spans="1:53" x14ac:dyDescent="0.2">
      <c r="A33" s="81"/>
      <c r="B33" s="77"/>
      <c r="C33" s="77"/>
      <c r="D33" s="77"/>
      <c r="E33" s="77"/>
      <c r="F33" s="77"/>
      <c r="G33" s="77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9"/>
    </row>
    <row r="34" spans="1:53" ht="24.75" customHeight="1" x14ac:dyDescent="0.2">
      <c r="A34" s="81"/>
      <c r="B34" s="77"/>
      <c r="C34" s="77"/>
      <c r="D34" s="77"/>
      <c r="E34" s="77"/>
      <c r="F34" s="77"/>
      <c r="G34" s="77"/>
      <c r="H34" s="77"/>
      <c r="I34" s="77"/>
      <c r="J34" s="78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9"/>
    </row>
    <row r="35" spans="1:53" ht="41.25" customHeight="1" x14ac:dyDescent="0.2">
      <c r="A35" s="81"/>
      <c r="B35" s="354"/>
      <c r="C35" s="354"/>
      <c r="D35" s="77"/>
      <c r="E35" s="77"/>
      <c r="F35" s="77"/>
      <c r="G35" s="77"/>
      <c r="H35" s="77"/>
      <c r="I35" s="77"/>
      <c r="J35" s="78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77"/>
      <c r="AE35" s="77"/>
      <c r="AF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9"/>
    </row>
    <row r="36" spans="1:53" x14ac:dyDescent="0.2">
      <c r="A36" s="114"/>
      <c r="B36" s="69"/>
      <c r="C36" s="69"/>
      <c r="D36" s="69"/>
      <c r="E36" s="69"/>
      <c r="F36" s="69"/>
      <c r="G36" s="69"/>
      <c r="H36" s="69"/>
      <c r="I36" s="69"/>
      <c r="J36" s="120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77"/>
      <c r="AF36" s="77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116"/>
    </row>
  </sheetData>
  <mergeCells count="37">
    <mergeCell ref="F11:G11"/>
    <mergeCell ref="A3:AD3"/>
    <mergeCell ref="A4:AD4"/>
    <mergeCell ref="A5:AD5"/>
    <mergeCell ref="A6:AD6"/>
    <mergeCell ref="A8:AD8"/>
    <mergeCell ref="A13:AD13"/>
    <mergeCell ref="A15:D15"/>
    <mergeCell ref="E15:G15"/>
    <mergeCell ref="H15:I16"/>
    <mergeCell ref="J15:J17"/>
    <mergeCell ref="K15:K17"/>
    <mergeCell ref="A16:A17"/>
    <mergeCell ref="B16:B17"/>
    <mergeCell ref="C16:C17"/>
    <mergeCell ref="D16:D17"/>
    <mergeCell ref="E16:G16"/>
    <mergeCell ref="U15:U17"/>
    <mergeCell ref="W15:W17"/>
    <mergeCell ref="X15:X17"/>
    <mergeCell ref="Y15:Y17"/>
    <mergeCell ref="Z15:Z17"/>
    <mergeCell ref="AH15:AH17"/>
    <mergeCell ref="K30:AD30"/>
    <mergeCell ref="B32:C32"/>
    <mergeCell ref="N15:N17"/>
    <mergeCell ref="AD15:AD17"/>
    <mergeCell ref="L15:L17"/>
    <mergeCell ref="O15:O17"/>
    <mergeCell ref="P15:P17"/>
    <mergeCell ref="R15:R17"/>
    <mergeCell ref="S15:S17"/>
    <mergeCell ref="T15:T17"/>
    <mergeCell ref="V15:V17"/>
    <mergeCell ref="AA15:AA17"/>
    <mergeCell ref="AB15:AB17"/>
    <mergeCell ref="AC15:AC17"/>
  </mergeCells>
  <printOptions horizontalCentered="1"/>
  <pageMargins left="0.78740157480314965" right="0.78740157480314965" top="0.78740157480314965" bottom="0.78740157480314965" header="0.31496062992125984" footer="0.31496062992125984"/>
  <pageSetup scale="6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Q36"/>
  <sheetViews>
    <sheetView showGridLines="0" topLeftCell="E7" zoomScaleNormal="100" zoomScaleSheetLayoutView="115" workbookViewId="0">
      <selection activeCell="V26" sqref="V26"/>
    </sheetView>
  </sheetViews>
  <sheetFormatPr baseColWidth="10" defaultRowHeight="11.25" x14ac:dyDescent="0.2"/>
  <cols>
    <col min="1" max="2" width="11.42578125" style="68"/>
    <col min="3" max="3" width="15.28515625" style="68" customWidth="1"/>
    <col min="4" max="4" width="16.140625" style="68" customWidth="1"/>
    <col min="5" max="7" width="11.42578125" style="68"/>
    <col min="8" max="8" width="9.5703125" style="68" customWidth="1"/>
    <col min="9" max="9" width="8.7109375" style="68" customWidth="1"/>
    <col min="10" max="10" width="11.28515625" style="121" customWidth="1"/>
    <col min="11" max="11" width="15.5703125" style="68" hidden="1" customWidth="1"/>
    <col min="12" max="12" width="12.7109375" style="68" hidden="1" customWidth="1"/>
    <col min="13" max="13" width="12.5703125" style="68" customWidth="1"/>
    <col min="14" max="14" width="0.140625" style="68" hidden="1" customWidth="1"/>
    <col min="15" max="15" width="12.7109375" style="68" hidden="1" customWidth="1"/>
    <col min="16" max="16" width="0.140625" style="68" hidden="1" customWidth="1"/>
    <col min="17" max="17" width="12.7109375" style="68" hidden="1" customWidth="1"/>
    <col min="18" max="20" width="12.7109375" style="68" customWidth="1"/>
    <col min="21" max="24" width="14.140625" style="366" customWidth="1"/>
    <col min="25" max="42" width="11.42578125" style="68" customWidth="1"/>
    <col min="43" max="43" width="17.5703125" style="71" customWidth="1"/>
    <col min="44" max="16384" width="11.42578125" style="68"/>
  </cols>
  <sheetData>
    <row r="1" spans="1:43" x14ac:dyDescent="0.2">
      <c r="J1" s="148"/>
      <c r="AQ1" s="68"/>
    </row>
    <row r="2" spans="1:43" x14ac:dyDescent="0.2">
      <c r="AQ2" s="68"/>
    </row>
    <row r="3" spans="1:43" x14ac:dyDescent="0.2">
      <c r="A3" s="718" t="s">
        <v>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458"/>
      <c r="V3" s="458"/>
      <c r="W3" s="458"/>
      <c r="X3" s="458"/>
      <c r="AQ3" s="68"/>
    </row>
    <row r="4" spans="1:43" x14ac:dyDescent="0.2">
      <c r="A4" s="718" t="s">
        <v>1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458"/>
      <c r="V4" s="458"/>
      <c r="W4" s="458"/>
      <c r="X4" s="458"/>
      <c r="AQ4" s="68"/>
    </row>
    <row r="5" spans="1:43" x14ac:dyDescent="0.2">
      <c r="A5" s="718" t="s">
        <v>127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458"/>
      <c r="V5" s="458"/>
      <c r="W5" s="458"/>
      <c r="X5" s="458"/>
      <c r="AQ5" s="68"/>
    </row>
    <row r="6" spans="1:43" x14ac:dyDescent="0.2">
      <c r="A6" s="718" t="s">
        <v>3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458"/>
      <c r="V6" s="458"/>
      <c r="W6" s="458"/>
      <c r="X6" s="458"/>
      <c r="AQ6" s="68"/>
    </row>
    <row r="7" spans="1:43" x14ac:dyDescent="0.2">
      <c r="A7" s="77"/>
      <c r="J7" s="70"/>
      <c r="AQ7" s="68"/>
    </row>
    <row r="8" spans="1:43" ht="11.25" customHeight="1" x14ac:dyDescent="0.2">
      <c r="A8" s="719" t="s">
        <v>4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456"/>
      <c r="V8" s="456"/>
      <c r="W8" s="456"/>
      <c r="X8" s="456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79"/>
    </row>
    <row r="9" spans="1:43" ht="11.25" customHeight="1" x14ac:dyDescent="0.2">
      <c r="A9" s="76"/>
      <c r="B9" s="77"/>
      <c r="C9" s="76"/>
      <c r="D9" s="191"/>
      <c r="E9" s="191"/>
      <c r="F9" s="191"/>
      <c r="G9" s="191"/>
      <c r="H9" s="191"/>
      <c r="I9" s="191"/>
      <c r="J9" s="87"/>
      <c r="K9" s="80"/>
      <c r="L9" s="391"/>
      <c r="M9" s="410"/>
      <c r="N9" s="410"/>
      <c r="O9" s="489"/>
      <c r="P9" s="582"/>
      <c r="Q9" s="582"/>
      <c r="R9" s="634"/>
      <c r="S9" s="643"/>
      <c r="T9" s="615"/>
      <c r="U9" s="456"/>
      <c r="V9" s="456"/>
      <c r="W9" s="456"/>
      <c r="X9" s="456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192"/>
    </row>
    <row r="10" spans="1:43" x14ac:dyDescent="0.2">
      <c r="A10" s="76"/>
      <c r="B10" s="77"/>
      <c r="C10" s="77"/>
      <c r="D10" s="77"/>
      <c r="E10" s="77"/>
      <c r="F10" s="77"/>
      <c r="G10" s="77"/>
      <c r="H10" s="77"/>
      <c r="I10" s="77"/>
      <c r="J10" s="78"/>
      <c r="K10" s="77"/>
      <c r="L10" s="77"/>
      <c r="M10" s="77"/>
      <c r="N10" s="77"/>
      <c r="O10" s="77"/>
      <c r="P10" s="77"/>
      <c r="Q10" s="77"/>
      <c r="R10" s="77"/>
      <c r="S10" s="77"/>
      <c r="T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192"/>
    </row>
    <row r="11" spans="1:43" x14ac:dyDescent="0.2">
      <c r="A11" s="80"/>
      <c r="B11" s="77"/>
      <c r="C11" s="77"/>
      <c r="D11" s="77"/>
      <c r="E11" s="77"/>
      <c r="F11" s="77"/>
      <c r="G11" s="77"/>
      <c r="H11" s="77"/>
      <c r="I11" s="77"/>
      <c r="J11" s="78"/>
      <c r="K11" s="77"/>
      <c r="L11" s="77"/>
      <c r="M11" s="77"/>
      <c r="N11" s="77"/>
      <c r="O11" s="77"/>
      <c r="P11" s="77"/>
      <c r="Q11" s="77"/>
      <c r="R11" s="77"/>
      <c r="S11" s="77"/>
      <c r="T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192"/>
    </row>
    <row r="12" spans="1:43" x14ac:dyDescent="0.2">
      <c r="A12" s="81"/>
      <c r="B12" s="82" t="s">
        <v>5</v>
      </c>
      <c r="C12" s="83">
        <v>1242</v>
      </c>
      <c r="D12" s="77"/>
      <c r="E12" s="77"/>
      <c r="F12" s="717" t="s">
        <v>6</v>
      </c>
      <c r="G12" s="717"/>
      <c r="H12" s="775" t="s">
        <v>671</v>
      </c>
      <c r="I12" s="775"/>
      <c r="J12" s="775"/>
      <c r="K12" s="775"/>
      <c r="L12" s="193"/>
      <c r="M12" s="193"/>
      <c r="N12" s="193"/>
      <c r="O12" s="193"/>
      <c r="P12" s="193"/>
      <c r="Q12" s="193"/>
      <c r="R12" s="193"/>
      <c r="S12" s="193"/>
      <c r="T12" s="193"/>
      <c r="U12" s="464"/>
      <c r="V12" s="464"/>
      <c r="W12" s="464"/>
      <c r="X12" s="46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2"/>
    </row>
    <row r="13" spans="1:43" x14ac:dyDescent="0.2">
      <c r="A13" s="81"/>
      <c r="B13" s="77"/>
      <c r="C13" s="77"/>
      <c r="D13" s="77"/>
      <c r="E13" s="77"/>
      <c r="F13" s="77"/>
      <c r="G13" s="77"/>
      <c r="H13" s="77"/>
      <c r="I13" s="77"/>
      <c r="J13" s="78"/>
      <c r="K13" s="77"/>
      <c r="L13" s="77"/>
      <c r="M13" s="77"/>
      <c r="N13" s="77"/>
      <c r="O13" s="77"/>
      <c r="P13" s="77"/>
      <c r="Q13" s="77"/>
      <c r="R13" s="77"/>
      <c r="S13" s="77"/>
      <c r="T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192"/>
    </row>
    <row r="14" spans="1:43" ht="18.75" customHeight="1" x14ac:dyDescent="0.2">
      <c r="A14" s="721" t="s">
        <v>7</v>
      </c>
      <c r="B14" s="722"/>
      <c r="C14" s="722"/>
      <c r="D14" s="722"/>
      <c r="E14" s="722"/>
      <c r="F14" s="722"/>
      <c r="G14" s="722"/>
      <c r="H14" s="722"/>
      <c r="I14" s="722"/>
      <c r="J14" s="722"/>
      <c r="K14" s="722"/>
      <c r="L14" s="154"/>
      <c r="M14" s="154"/>
      <c r="N14" s="154"/>
      <c r="O14" s="154"/>
      <c r="P14" s="154"/>
      <c r="Q14" s="154"/>
      <c r="R14" s="154"/>
      <c r="S14" s="154"/>
      <c r="T14" s="154"/>
      <c r="U14" s="153"/>
      <c r="V14" s="153"/>
      <c r="W14" s="153"/>
      <c r="X14" s="153"/>
      <c r="Y14" s="195"/>
      <c r="Z14" s="195"/>
      <c r="AA14" s="195"/>
      <c r="AB14" s="195"/>
      <c r="AC14" s="195"/>
      <c r="AD14" s="195"/>
      <c r="AE14" s="195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55"/>
    </row>
    <row r="15" spans="1:43" x14ac:dyDescent="0.2">
      <c r="A15" s="81"/>
      <c r="B15" s="77"/>
      <c r="C15" s="77"/>
      <c r="D15" s="77"/>
      <c r="E15" s="77"/>
      <c r="F15" s="77"/>
      <c r="G15" s="77"/>
      <c r="H15" s="77"/>
      <c r="I15" s="77"/>
      <c r="J15" s="78"/>
      <c r="K15" s="77"/>
      <c r="L15" s="77"/>
      <c r="M15" s="77"/>
      <c r="N15" s="77"/>
      <c r="O15" s="77"/>
      <c r="P15" s="77"/>
      <c r="Q15" s="77"/>
      <c r="R15" s="77"/>
      <c r="S15" s="77"/>
      <c r="T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192"/>
    </row>
    <row r="16" spans="1:43" ht="12.75" customHeight="1" thickBot="1" x14ac:dyDescent="0.25">
      <c r="A16" s="724" t="s">
        <v>8</v>
      </c>
      <c r="B16" s="725"/>
      <c r="C16" s="725"/>
      <c r="D16" s="725"/>
      <c r="E16" s="725" t="s">
        <v>9</v>
      </c>
      <c r="F16" s="725"/>
      <c r="G16" s="725"/>
      <c r="H16" s="726" t="s">
        <v>10</v>
      </c>
      <c r="I16" s="727"/>
      <c r="J16" s="730" t="s">
        <v>11</v>
      </c>
      <c r="K16" s="751" t="s">
        <v>104</v>
      </c>
      <c r="L16" s="767" t="s">
        <v>618</v>
      </c>
      <c r="M16" s="411"/>
      <c r="N16" s="411"/>
      <c r="O16" s="772" t="s">
        <v>634</v>
      </c>
      <c r="P16" s="772" t="s">
        <v>648</v>
      </c>
      <c r="Q16" s="772" t="s">
        <v>651</v>
      </c>
      <c r="R16" s="772" t="s">
        <v>660</v>
      </c>
      <c r="S16" s="772" t="s">
        <v>670</v>
      </c>
      <c r="T16" s="772" t="s">
        <v>13</v>
      </c>
      <c r="U16" s="383"/>
      <c r="V16" s="383"/>
      <c r="W16" s="383"/>
      <c r="X16" s="383"/>
      <c r="AQ16" s="68"/>
    </row>
    <row r="17" spans="1:43" ht="13.5" customHeight="1" thickBot="1" x14ac:dyDescent="0.25">
      <c r="A17" s="736" t="s">
        <v>14</v>
      </c>
      <c r="B17" s="738" t="s">
        <v>15</v>
      </c>
      <c r="C17" s="738" t="s">
        <v>16</v>
      </c>
      <c r="D17" s="738" t="s">
        <v>17</v>
      </c>
      <c r="E17" s="738" t="s">
        <v>18</v>
      </c>
      <c r="F17" s="738"/>
      <c r="G17" s="738"/>
      <c r="H17" s="728"/>
      <c r="I17" s="729"/>
      <c r="J17" s="731"/>
      <c r="K17" s="752"/>
      <c r="L17" s="768"/>
      <c r="M17" s="412" t="s">
        <v>595</v>
      </c>
      <c r="N17" s="412" t="s">
        <v>596</v>
      </c>
      <c r="O17" s="773"/>
      <c r="P17" s="773"/>
      <c r="Q17" s="773"/>
      <c r="R17" s="773"/>
      <c r="S17" s="773"/>
      <c r="T17" s="773"/>
      <c r="U17" s="383"/>
      <c r="V17" s="383"/>
      <c r="W17" s="383"/>
      <c r="X17" s="383"/>
      <c r="AQ17" s="68"/>
    </row>
    <row r="18" spans="1:43" ht="43.5" customHeight="1" x14ac:dyDescent="0.2">
      <c r="A18" s="737"/>
      <c r="B18" s="739"/>
      <c r="C18" s="739"/>
      <c r="D18" s="739"/>
      <c r="E18" s="85" t="s">
        <v>19</v>
      </c>
      <c r="F18" s="85" t="s">
        <v>20</v>
      </c>
      <c r="G18" s="85" t="s">
        <v>21</v>
      </c>
      <c r="H18" s="85" t="s">
        <v>22</v>
      </c>
      <c r="I18" s="85" t="s">
        <v>23</v>
      </c>
      <c r="J18" s="732"/>
      <c r="K18" s="753"/>
      <c r="L18" s="769"/>
      <c r="M18" s="484" t="s">
        <v>630</v>
      </c>
      <c r="N18" s="479" t="s">
        <v>619</v>
      </c>
      <c r="O18" s="774"/>
      <c r="P18" s="774"/>
      <c r="Q18" s="774"/>
      <c r="R18" s="774"/>
      <c r="S18" s="774"/>
      <c r="T18" s="774"/>
      <c r="U18" s="383"/>
      <c r="V18" s="383"/>
      <c r="W18" s="383"/>
      <c r="X18" s="383"/>
      <c r="AQ18" s="68"/>
    </row>
    <row r="19" spans="1:43" x14ac:dyDescent="0.2">
      <c r="A19" s="86">
        <v>5</v>
      </c>
      <c r="B19" s="80">
        <v>6</v>
      </c>
      <c r="C19" s="80">
        <v>7</v>
      </c>
      <c r="D19" s="80">
        <v>8</v>
      </c>
      <c r="E19" s="80">
        <v>9</v>
      </c>
      <c r="F19" s="80">
        <v>10</v>
      </c>
      <c r="G19" s="80">
        <v>11</v>
      </c>
      <c r="H19" s="80">
        <v>12</v>
      </c>
      <c r="I19" s="80">
        <v>13</v>
      </c>
      <c r="J19" s="87"/>
      <c r="K19" s="80"/>
      <c r="L19" s="391"/>
      <c r="M19" s="410"/>
      <c r="N19" s="410"/>
      <c r="O19" s="489"/>
      <c r="P19" s="582"/>
      <c r="Q19" s="582"/>
      <c r="R19" s="634"/>
      <c r="S19" s="643"/>
      <c r="T19" s="615"/>
      <c r="U19" s="465"/>
      <c r="V19" s="465"/>
      <c r="W19" s="465"/>
      <c r="X19" s="465"/>
      <c r="AQ19" s="68"/>
    </row>
    <row r="20" spans="1:43" ht="36" x14ac:dyDescent="0.2">
      <c r="A20" s="196">
        <v>6</v>
      </c>
      <c r="B20" s="197" t="s">
        <v>186</v>
      </c>
      <c r="C20" s="197" t="s">
        <v>187</v>
      </c>
      <c r="D20" s="165">
        <v>30798.68</v>
      </c>
      <c r="E20" s="198" t="s">
        <v>188</v>
      </c>
      <c r="F20" s="199">
        <v>41103</v>
      </c>
      <c r="G20" s="165">
        <v>30798.68</v>
      </c>
      <c r="H20" s="200">
        <v>0.03</v>
      </c>
      <c r="I20" s="201">
        <f t="shared" ref="I20:I25" si="0">G20*H20</f>
        <v>923.96039999999994</v>
      </c>
      <c r="J20" s="202">
        <f t="shared" ref="J20:J25" si="1">+H20/12</f>
        <v>2.5000000000000001E-3</v>
      </c>
      <c r="K20" s="201">
        <f t="shared" ref="K20:K25" si="2">G20*J20</f>
        <v>76.996700000000004</v>
      </c>
      <c r="L20" s="342">
        <v>3772.85</v>
      </c>
      <c r="M20" s="342">
        <v>77</v>
      </c>
      <c r="N20" s="342">
        <f t="shared" ref="N20:N25" si="3">L20+M20</f>
        <v>3849.85</v>
      </c>
      <c r="O20" s="342">
        <f>N20+M20</f>
        <v>3926.85</v>
      </c>
      <c r="P20" s="342">
        <f>M20+4311.85</f>
        <v>4388.8500000000004</v>
      </c>
      <c r="Q20" s="342">
        <f>P20+M20</f>
        <v>4465.8500000000004</v>
      </c>
      <c r="R20" s="342">
        <f>Q20+M20</f>
        <v>4542.8500000000004</v>
      </c>
      <c r="S20" s="342">
        <f>R20+M20</f>
        <v>4619.8500000000004</v>
      </c>
      <c r="T20" s="342">
        <f>G20-S20</f>
        <v>26178.83</v>
      </c>
      <c r="U20" s="466"/>
      <c r="V20" s="466"/>
      <c r="W20" s="466"/>
      <c r="X20" s="466"/>
      <c r="AQ20" s="68"/>
    </row>
    <row r="21" spans="1:43" ht="24" x14ac:dyDescent="0.2">
      <c r="A21" s="196">
        <v>6</v>
      </c>
      <c r="B21" s="197" t="s">
        <v>189</v>
      </c>
      <c r="C21" s="197" t="s">
        <v>190</v>
      </c>
      <c r="D21" s="165">
        <v>8182.96</v>
      </c>
      <c r="E21" s="198" t="s">
        <v>191</v>
      </c>
      <c r="F21" s="199">
        <v>40695</v>
      </c>
      <c r="G21" s="165">
        <v>8182.96</v>
      </c>
      <c r="H21" s="200">
        <v>0.03</v>
      </c>
      <c r="I21" s="201">
        <f t="shared" si="0"/>
        <v>245.4888</v>
      </c>
      <c r="J21" s="202">
        <f t="shared" si="1"/>
        <v>2.5000000000000001E-3</v>
      </c>
      <c r="K21" s="201">
        <f t="shared" si="2"/>
        <v>20.4574</v>
      </c>
      <c r="L21" s="342">
        <v>1002.42</v>
      </c>
      <c r="M21" s="342">
        <v>20.46</v>
      </c>
      <c r="N21" s="342">
        <f t="shared" si="3"/>
        <v>1022.88</v>
      </c>
      <c r="O21" s="342">
        <f t="shared" ref="O21:O25" si="4">N21+M21</f>
        <v>1043.3399999999999</v>
      </c>
      <c r="P21" s="342">
        <f>M21+1145.64</f>
        <v>1166.1000000000001</v>
      </c>
      <c r="Q21" s="342">
        <f t="shared" ref="Q21:Q25" si="5">P21+M21</f>
        <v>1186.5600000000002</v>
      </c>
      <c r="R21" s="342">
        <f t="shared" ref="R21:R25" si="6">Q21+M21</f>
        <v>1207.0200000000002</v>
      </c>
      <c r="S21" s="342">
        <f t="shared" ref="S21:S25" si="7">R21+M21</f>
        <v>1227.4800000000002</v>
      </c>
      <c r="T21" s="342">
        <f t="shared" ref="T21:T25" si="8">G21-S21</f>
        <v>6955.48</v>
      </c>
      <c r="U21" s="466"/>
      <c r="V21" s="466"/>
      <c r="W21" s="466"/>
      <c r="X21" s="466"/>
      <c r="AQ21" s="68"/>
    </row>
    <row r="22" spans="1:43" ht="36" x14ac:dyDescent="0.2">
      <c r="A22" s="196">
        <v>6</v>
      </c>
      <c r="B22" s="197" t="s">
        <v>192</v>
      </c>
      <c r="C22" s="197" t="s">
        <v>193</v>
      </c>
      <c r="D22" s="165">
        <v>12400.61</v>
      </c>
      <c r="E22" s="198" t="s">
        <v>194</v>
      </c>
      <c r="F22" s="199">
        <v>41103</v>
      </c>
      <c r="G22" s="165">
        <v>12400.61</v>
      </c>
      <c r="H22" s="200">
        <v>0.03</v>
      </c>
      <c r="I22" s="201">
        <f t="shared" si="0"/>
        <v>372.01830000000001</v>
      </c>
      <c r="J22" s="202">
        <f t="shared" si="1"/>
        <v>2.5000000000000001E-3</v>
      </c>
      <c r="K22" s="201">
        <f t="shared" si="2"/>
        <v>31.001525000000001</v>
      </c>
      <c r="L22" s="342">
        <v>1519.07</v>
      </c>
      <c r="M22" s="342">
        <v>31</v>
      </c>
      <c r="N22" s="342">
        <f t="shared" si="3"/>
        <v>1550.07</v>
      </c>
      <c r="O22" s="342">
        <f t="shared" si="4"/>
        <v>1581.07</v>
      </c>
      <c r="P22" s="342">
        <f>M22+1736.07</f>
        <v>1767.07</v>
      </c>
      <c r="Q22" s="342">
        <f t="shared" si="5"/>
        <v>1798.07</v>
      </c>
      <c r="R22" s="342">
        <f t="shared" si="6"/>
        <v>1829.07</v>
      </c>
      <c r="S22" s="342">
        <f t="shared" si="7"/>
        <v>1860.07</v>
      </c>
      <c r="T22" s="342">
        <f t="shared" si="8"/>
        <v>10540.54</v>
      </c>
      <c r="U22" s="466"/>
      <c r="V22" s="466"/>
      <c r="W22" s="466"/>
      <c r="X22" s="466"/>
      <c r="AQ22" s="68"/>
    </row>
    <row r="23" spans="1:43" ht="36" x14ac:dyDescent="0.2">
      <c r="A23" s="196">
        <v>6</v>
      </c>
      <c r="B23" s="197" t="s">
        <v>195</v>
      </c>
      <c r="C23" s="197" t="s">
        <v>193</v>
      </c>
      <c r="D23" s="165">
        <v>12400.61</v>
      </c>
      <c r="E23" s="198" t="s">
        <v>194</v>
      </c>
      <c r="F23" s="199">
        <v>41103</v>
      </c>
      <c r="G23" s="165">
        <v>12400.61</v>
      </c>
      <c r="H23" s="200">
        <v>0.03</v>
      </c>
      <c r="I23" s="201">
        <f t="shared" si="0"/>
        <v>372.01830000000001</v>
      </c>
      <c r="J23" s="202">
        <f t="shared" si="1"/>
        <v>2.5000000000000001E-3</v>
      </c>
      <c r="K23" s="201">
        <f t="shared" si="2"/>
        <v>31.001525000000001</v>
      </c>
      <c r="L23" s="342">
        <v>1519.07</v>
      </c>
      <c r="M23" s="342">
        <v>31</v>
      </c>
      <c r="N23" s="342">
        <f t="shared" si="3"/>
        <v>1550.07</v>
      </c>
      <c r="O23" s="342">
        <f t="shared" si="4"/>
        <v>1581.07</v>
      </c>
      <c r="P23" s="342">
        <f>M23+1736.07</f>
        <v>1767.07</v>
      </c>
      <c r="Q23" s="342">
        <f t="shared" si="5"/>
        <v>1798.07</v>
      </c>
      <c r="R23" s="342">
        <f t="shared" si="6"/>
        <v>1829.07</v>
      </c>
      <c r="S23" s="342">
        <f t="shared" si="7"/>
        <v>1860.07</v>
      </c>
      <c r="T23" s="342">
        <f t="shared" si="8"/>
        <v>10540.54</v>
      </c>
      <c r="U23" s="466"/>
      <c r="V23" s="466"/>
      <c r="W23" s="466"/>
      <c r="X23" s="466"/>
      <c r="AQ23" s="68"/>
    </row>
    <row r="24" spans="1:43" s="206" customFormat="1" ht="36" x14ac:dyDescent="0.2">
      <c r="A24" s="196">
        <v>6</v>
      </c>
      <c r="B24" s="203" t="s">
        <v>196</v>
      </c>
      <c r="C24" s="203" t="s">
        <v>197</v>
      </c>
      <c r="D24" s="204">
        <v>51620</v>
      </c>
      <c r="E24" s="198" t="s">
        <v>198</v>
      </c>
      <c r="F24" s="199">
        <v>42892</v>
      </c>
      <c r="G24" s="165">
        <v>51620</v>
      </c>
      <c r="H24" s="200">
        <v>0.03</v>
      </c>
      <c r="I24" s="205">
        <f t="shared" si="0"/>
        <v>1548.6</v>
      </c>
      <c r="J24" s="202">
        <f t="shared" si="1"/>
        <v>2.5000000000000001E-3</v>
      </c>
      <c r="K24" s="205">
        <f t="shared" si="2"/>
        <v>129.05000000000001</v>
      </c>
      <c r="L24" s="342">
        <v>2581</v>
      </c>
      <c r="M24" s="342">
        <v>129.05000000000001</v>
      </c>
      <c r="N24" s="342">
        <f t="shared" si="3"/>
        <v>2710.05</v>
      </c>
      <c r="O24" s="342">
        <f t="shared" si="4"/>
        <v>2839.1000000000004</v>
      </c>
      <c r="P24" s="342">
        <f>M24+3484.35</f>
        <v>3613.4</v>
      </c>
      <c r="Q24" s="342">
        <f t="shared" si="5"/>
        <v>3742.4500000000003</v>
      </c>
      <c r="R24" s="342">
        <f t="shared" si="6"/>
        <v>3871.5000000000005</v>
      </c>
      <c r="S24" s="342">
        <f t="shared" si="7"/>
        <v>4000.5500000000006</v>
      </c>
      <c r="T24" s="342">
        <f t="shared" si="8"/>
        <v>47619.45</v>
      </c>
      <c r="U24" s="466"/>
      <c r="V24" s="466"/>
      <c r="W24" s="466"/>
      <c r="X24" s="466"/>
    </row>
    <row r="25" spans="1:43" s="206" customFormat="1" ht="36" x14ac:dyDescent="0.2">
      <c r="A25" s="196">
        <v>6</v>
      </c>
      <c r="B25" s="172" t="s">
        <v>199</v>
      </c>
      <c r="C25" s="207" t="s">
        <v>200</v>
      </c>
      <c r="D25" s="208">
        <v>14500</v>
      </c>
      <c r="E25" s="198" t="s">
        <v>201</v>
      </c>
      <c r="F25" s="199">
        <v>42927</v>
      </c>
      <c r="G25" s="208">
        <v>14500</v>
      </c>
      <c r="H25" s="200">
        <v>0.03</v>
      </c>
      <c r="I25" s="205">
        <f t="shared" si="0"/>
        <v>435</v>
      </c>
      <c r="J25" s="202">
        <f t="shared" si="1"/>
        <v>2.5000000000000001E-3</v>
      </c>
      <c r="K25" s="205">
        <f t="shared" si="2"/>
        <v>36.25</v>
      </c>
      <c r="L25" s="342">
        <v>688.75</v>
      </c>
      <c r="M25" s="342">
        <v>36.25</v>
      </c>
      <c r="N25" s="342">
        <f t="shared" si="3"/>
        <v>725</v>
      </c>
      <c r="O25" s="342">
        <f t="shared" si="4"/>
        <v>761.25</v>
      </c>
      <c r="P25" s="342">
        <f>M25+942.5</f>
        <v>978.75</v>
      </c>
      <c r="Q25" s="342">
        <f t="shared" si="5"/>
        <v>1015</v>
      </c>
      <c r="R25" s="342">
        <f t="shared" si="6"/>
        <v>1051.25</v>
      </c>
      <c r="S25" s="342">
        <f t="shared" si="7"/>
        <v>1087.5</v>
      </c>
      <c r="T25" s="342">
        <f t="shared" si="8"/>
        <v>13412.5</v>
      </c>
      <c r="U25" s="466"/>
      <c r="V25" s="466"/>
      <c r="W25" s="466"/>
      <c r="X25" s="466"/>
    </row>
    <row r="26" spans="1:43" s="206" customFormat="1" ht="12" x14ac:dyDescent="0.2">
      <c r="A26" s="196"/>
      <c r="B26" s="197"/>
      <c r="C26" s="197"/>
      <c r="D26" s="165"/>
      <c r="E26" s="198"/>
      <c r="F26" s="199"/>
      <c r="G26" s="165"/>
      <c r="H26" s="205"/>
      <c r="I26" s="205"/>
      <c r="J26" s="202"/>
      <c r="K26" s="205"/>
      <c r="L26" s="201"/>
      <c r="M26" s="201"/>
      <c r="N26" s="201"/>
      <c r="O26" s="201"/>
      <c r="P26" s="201"/>
      <c r="Q26" s="201"/>
      <c r="R26" s="201"/>
      <c r="S26" s="201"/>
      <c r="T26" s="342">
        <f t="shared" ref="T26" si="9">G26-R26</f>
        <v>0</v>
      </c>
      <c r="U26" s="466"/>
      <c r="V26" s="466"/>
      <c r="W26" s="466"/>
      <c r="X26" s="466"/>
    </row>
    <row r="27" spans="1:43" x14ac:dyDescent="0.2">
      <c r="A27" s="89"/>
      <c r="B27" s="89"/>
      <c r="C27" s="89"/>
      <c r="D27" s="89"/>
      <c r="E27" s="89"/>
      <c r="F27" s="89"/>
      <c r="G27" s="89"/>
      <c r="H27" s="89"/>
      <c r="I27" s="89"/>
      <c r="J27" s="95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467"/>
      <c r="V27" s="467"/>
      <c r="W27" s="467"/>
      <c r="X27" s="467"/>
      <c r="AQ27" s="68"/>
    </row>
    <row r="28" spans="1:43" x14ac:dyDescent="0.2">
      <c r="A28" s="89"/>
      <c r="B28" s="89"/>
      <c r="C28" s="89"/>
      <c r="D28" s="110"/>
      <c r="E28" s="89"/>
      <c r="F28" s="89"/>
      <c r="G28" s="110"/>
      <c r="H28" s="89"/>
      <c r="I28" s="89"/>
      <c r="J28" s="95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467"/>
      <c r="V28" s="467"/>
      <c r="W28" s="467"/>
      <c r="X28" s="467"/>
      <c r="AQ28" s="68"/>
    </row>
    <row r="29" spans="1:43" ht="12" thickBot="1" x14ac:dyDescent="0.25">
      <c r="A29" s="89"/>
      <c r="B29" s="89"/>
      <c r="C29" s="111" t="s">
        <v>98</v>
      </c>
      <c r="D29" s="112">
        <f>SUM(D20:D28)</f>
        <v>129902.86</v>
      </c>
      <c r="E29" s="113"/>
      <c r="F29" s="113"/>
      <c r="G29" s="112">
        <f>SUM(G20:G28)</f>
        <v>129902.86</v>
      </c>
      <c r="H29" s="112"/>
      <c r="I29" s="112">
        <f>SUM(I20:I28)</f>
        <v>3897.0857999999998</v>
      </c>
      <c r="J29" s="112"/>
      <c r="K29" s="112">
        <f t="shared" ref="K29" si="10">SUM(K20:K28)</f>
        <v>324.75715000000002</v>
      </c>
      <c r="L29" s="186">
        <f t="shared" ref="L29" si="11">SUM(L20:L28)</f>
        <v>11083.16</v>
      </c>
      <c r="M29" s="560">
        <f t="shared" ref="M29:O29" si="12">SUM(M20:M28)</f>
        <v>324.76</v>
      </c>
      <c r="N29" s="186">
        <f t="shared" si="12"/>
        <v>11407.919999999998</v>
      </c>
      <c r="O29" s="561">
        <f t="shared" si="12"/>
        <v>11732.68</v>
      </c>
      <c r="P29" s="398">
        <f>SUM(P20:P28)</f>
        <v>13681.24</v>
      </c>
      <c r="Q29" s="398">
        <f>SUM(Q20:Q28)</f>
        <v>14006.000000000002</v>
      </c>
      <c r="R29" s="398">
        <f>SUM(R20:R28)</f>
        <v>14330.76</v>
      </c>
      <c r="S29" s="398">
        <f>SUM(S20:S28)</f>
        <v>14655.520000000002</v>
      </c>
      <c r="T29" s="398">
        <f>SUM(T20:T28)</f>
        <v>115247.34</v>
      </c>
      <c r="U29" s="327"/>
      <c r="V29" s="327"/>
      <c r="W29" s="327"/>
      <c r="X29" s="327"/>
      <c r="AQ29" s="68"/>
    </row>
    <row r="30" spans="1:43" ht="16.5" customHeight="1" thickTop="1" x14ac:dyDescent="0.2">
      <c r="A30" s="114"/>
      <c r="B30" s="69"/>
      <c r="C30" s="69"/>
      <c r="D30" s="83">
        <v>15</v>
      </c>
      <c r="E30" s="69"/>
      <c r="F30" s="69"/>
      <c r="G30" s="83">
        <v>15</v>
      </c>
      <c r="H30" s="83">
        <v>15</v>
      </c>
      <c r="I30" s="83">
        <v>15</v>
      </c>
      <c r="J30" s="115"/>
      <c r="K30" s="83"/>
      <c r="L30" s="770"/>
      <c r="M30" s="770"/>
      <c r="N30" s="770"/>
      <c r="O30" s="771"/>
      <c r="P30" s="771"/>
      <c r="Q30" s="771"/>
      <c r="R30" s="771"/>
      <c r="S30" s="771"/>
      <c r="T30" s="771"/>
      <c r="U30" s="468"/>
      <c r="V30" s="468"/>
      <c r="W30" s="468"/>
      <c r="X30" s="468"/>
      <c r="AQ30" s="68"/>
    </row>
    <row r="31" spans="1:43" x14ac:dyDescent="0.2">
      <c r="A31" s="81"/>
      <c r="B31" s="77"/>
      <c r="C31" s="77"/>
      <c r="D31" s="77"/>
      <c r="E31" s="77"/>
      <c r="F31" s="77"/>
      <c r="G31" s="77"/>
      <c r="H31" s="77"/>
      <c r="I31" s="77"/>
      <c r="J31" s="78"/>
      <c r="K31" s="77"/>
      <c r="L31" s="77"/>
      <c r="M31" s="77"/>
      <c r="N31" s="77"/>
      <c r="O31" s="77"/>
      <c r="P31" s="77"/>
      <c r="Q31" s="77"/>
      <c r="R31" s="77"/>
      <c r="S31" s="77"/>
      <c r="T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210"/>
    </row>
    <row r="32" spans="1:43" ht="36" customHeight="1" x14ac:dyDescent="0.2">
      <c r="A32" s="81"/>
      <c r="B32" s="710"/>
      <c r="C32" s="710"/>
      <c r="D32" s="77"/>
      <c r="E32" s="77"/>
      <c r="F32" s="77"/>
      <c r="G32" s="77"/>
      <c r="H32" s="77"/>
      <c r="I32" s="77"/>
      <c r="J32" s="78"/>
      <c r="K32" s="77"/>
      <c r="L32" s="77"/>
      <c r="M32" s="77"/>
      <c r="N32" s="77"/>
      <c r="O32" s="77"/>
      <c r="P32" s="77"/>
      <c r="Q32" s="77"/>
      <c r="R32" s="77"/>
      <c r="S32" s="77"/>
      <c r="T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192"/>
    </row>
    <row r="33" spans="1:43" ht="19.5" customHeight="1" x14ac:dyDescent="0.2">
      <c r="A33" s="81"/>
      <c r="B33" s="77"/>
      <c r="C33" s="77"/>
      <c r="D33" s="77"/>
      <c r="E33" s="77"/>
      <c r="F33" s="77"/>
      <c r="G33" s="77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192"/>
    </row>
    <row r="34" spans="1:43" ht="27.75" customHeight="1" x14ac:dyDescent="0.2">
      <c r="A34" s="81"/>
      <c r="B34" s="77"/>
      <c r="C34" s="77"/>
      <c r="D34" s="77"/>
      <c r="E34" s="77"/>
      <c r="F34" s="77"/>
      <c r="G34" s="77"/>
      <c r="H34" s="77"/>
      <c r="I34" s="77"/>
      <c r="J34" s="78"/>
      <c r="K34" s="77"/>
      <c r="L34" s="77"/>
      <c r="M34" s="77"/>
      <c r="N34" s="77"/>
      <c r="O34" s="77"/>
      <c r="P34" s="77"/>
      <c r="Q34" s="77"/>
      <c r="R34" s="77"/>
      <c r="S34" s="77"/>
      <c r="T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192"/>
    </row>
    <row r="35" spans="1:43" ht="18" customHeight="1" x14ac:dyDescent="0.2">
      <c r="A35" s="81"/>
      <c r="B35" s="346"/>
      <c r="C35" s="346"/>
      <c r="D35" s="77"/>
      <c r="E35" s="77"/>
      <c r="F35" s="346"/>
      <c r="G35" s="346"/>
      <c r="H35" s="346"/>
      <c r="I35" s="77"/>
      <c r="J35" s="78"/>
      <c r="K35" s="77"/>
      <c r="L35" s="77"/>
      <c r="M35" s="77"/>
      <c r="N35" s="77"/>
      <c r="O35" s="77"/>
      <c r="P35" s="77"/>
      <c r="Q35" s="77"/>
      <c r="R35" s="77"/>
      <c r="S35" s="77"/>
      <c r="T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192"/>
    </row>
    <row r="36" spans="1:43" x14ac:dyDescent="0.2">
      <c r="A36" s="114"/>
      <c r="B36" s="69"/>
      <c r="C36" s="69"/>
      <c r="D36" s="69"/>
      <c r="E36" s="69"/>
      <c r="F36" s="69"/>
      <c r="G36" s="69"/>
      <c r="H36" s="69"/>
      <c r="I36" s="69"/>
      <c r="J36" s="120"/>
      <c r="K36" s="69"/>
      <c r="L36" s="69"/>
      <c r="M36" s="69"/>
      <c r="N36" s="69"/>
      <c r="O36" s="69"/>
      <c r="P36" s="69"/>
      <c r="Q36" s="69"/>
      <c r="R36" s="69"/>
      <c r="S36" s="69"/>
      <c r="T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211"/>
    </row>
  </sheetData>
  <mergeCells count="27">
    <mergeCell ref="F12:G12"/>
    <mergeCell ref="H12:K12"/>
    <mergeCell ref="A3:T3"/>
    <mergeCell ref="A4:T4"/>
    <mergeCell ref="A5:T5"/>
    <mergeCell ref="A6:T6"/>
    <mergeCell ref="A8:T8"/>
    <mergeCell ref="A14:K14"/>
    <mergeCell ref="A16:D16"/>
    <mergeCell ref="E16:G16"/>
    <mergeCell ref="H16:I17"/>
    <mergeCell ref="J16:J18"/>
    <mergeCell ref="K16:K18"/>
    <mergeCell ref="A17:A18"/>
    <mergeCell ref="B17:B18"/>
    <mergeCell ref="C17:C18"/>
    <mergeCell ref="D17:D18"/>
    <mergeCell ref="E17:G17"/>
    <mergeCell ref="L16:L18"/>
    <mergeCell ref="L30:T30"/>
    <mergeCell ref="B32:C32"/>
    <mergeCell ref="O16:O18"/>
    <mergeCell ref="P16:P18"/>
    <mergeCell ref="Q16:Q18"/>
    <mergeCell ref="T16:T18"/>
    <mergeCell ref="R16:R18"/>
    <mergeCell ref="S16:S18"/>
  </mergeCells>
  <printOptions horizontalCentered="1"/>
  <pageMargins left="0.59055118110236227" right="0.59055118110236227" top="0.78740157480314965" bottom="0.78740157480314965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X37"/>
  <sheetViews>
    <sheetView showGridLines="0" topLeftCell="E22" zoomScaleNormal="100" zoomScaleSheetLayoutView="118" workbookViewId="0">
      <selection activeCell="Z29" sqref="Z29"/>
    </sheetView>
  </sheetViews>
  <sheetFormatPr baseColWidth="10" defaultRowHeight="11.25" x14ac:dyDescent="0.2"/>
  <cols>
    <col min="1" max="2" width="11.42578125" style="68"/>
    <col min="3" max="3" width="15.28515625" style="68" customWidth="1"/>
    <col min="4" max="4" width="16.140625" style="68" customWidth="1"/>
    <col min="5" max="6" width="11.42578125" style="68"/>
    <col min="7" max="7" width="11.28515625" style="68" customWidth="1"/>
    <col min="8" max="8" width="9.7109375" style="68" customWidth="1"/>
    <col min="9" max="9" width="18.42578125" style="68" customWidth="1"/>
    <col min="10" max="10" width="12" style="121" customWidth="1"/>
    <col min="11" max="11" width="13" style="68" hidden="1" customWidth="1"/>
    <col min="12" max="12" width="0.140625" style="68" hidden="1" customWidth="1"/>
    <col min="13" max="13" width="12.85546875" style="68" hidden="1" customWidth="1"/>
    <col min="14" max="14" width="13.85546875" style="68" hidden="1" customWidth="1"/>
    <col min="15" max="15" width="0.140625" style="68" hidden="1" customWidth="1"/>
    <col min="16" max="16" width="13.85546875" style="68" hidden="1" customWidth="1"/>
    <col min="17" max="17" width="0.140625" style="68" hidden="1" customWidth="1"/>
    <col min="18" max="18" width="13.85546875" style="68" hidden="1" customWidth="1"/>
    <col min="19" max="21" width="13.85546875" style="68" customWidth="1"/>
    <col min="22" max="22" width="12.7109375" style="71" customWidth="1"/>
    <col min="23" max="26" width="12.7109375" style="467" customWidth="1"/>
    <col min="27" max="49" width="12.7109375" style="68" customWidth="1"/>
    <col min="50" max="50" width="18" style="68" customWidth="1"/>
    <col min="51" max="16384" width="11.42578125" style="68"/>
  </cols>
  <sheetData>
    <row r="1" spans="1:50" x14ac:dyDescent="0.2">
      <c r="J1" s="148"/>
      <c r="V1" s="68"/>
      <c r="W1" s="366"/>
      <c r="X1" s="366"/>
      <c r="Y1" s="366"/>
      <c r="Z1" s="366"/>
    </row>
    <row r="2" spans="1:50" x14ac:dyDescent="0.2">
      <c r="V2" s="68"/>
      <c r="W2" s="366"/>
      <c r="X2" s="366"/>
      <c r="Y2" s="366"/>
      <c r="Z2" s="366"/>
    </row>
    <row r="3" spans="1:50" x14ac:dyDescent="0.2">
      <c r="A3" s="718" t="s">
        <v>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458"/>
      <c r="X3" s="458"/>
      <c r="Y3" s="458"/>
      <c r="Z3" s="458"/>
    </row>
    <row r="4" spans="1:50" x14ac:dyDescent="0.2">
      <c r="A4" s="718" t="s">
        <v>1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458"/>
      <c r="X4" s="458"/>
      <c r="Y4" s="458"/>
      <c r="Z4" s="458"/>
    </row>
    <row r="5" spans="1:50" x14ac:dyDescent="0.2">
      <c r="A5" s="718" t="s">
        <v>127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458"/>
      <c r="X5" s="458"/>
      <c r="Y5" s="458"/>
      <c r="Z5" s="458"/>
    </row>
    <row r="6" spans="1:50" x14ac:dyDescent="0.2">
      <c r="A6" s="718" t="s">
        <v>3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458"/>
      <c r="X6" s="458"/>
      <c r="Y6" s="458"/>
      <c r="Z6" s="458"/>
    </row>
    <row r="7" spans="1:50" ht="12.75" customHeight="1" x14ac:dyDescent="0.2">
      <c r="A7" s="795"/>
      <c r="B7" s="77"/>
      <c r="C7" s="77"/>
      <c r="D7" s="77"/>
      <c r="E7" s="77"/>
      <c r="F7" s="77"/>
      <c r="G7" s="77"/>
      <c r="H7" s="77"/>
      <c r="I7" s="77"/>
      <c r="J7" s="78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213"/>
      <c r="AA7" s="77"/>
      <c r="AB7" s="77"/>
      <c r="AC7" s="77"/>
      <c r="AD7" s="77"/>
      <c r="AE7" s="77"/>
      <c r="AF7" s="77"/>
      <c r="AG7" s="77"/>
      <c r="AH7" s="77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5"/>
    </row>
    <row r="8" spans="1:50" ht="11.25" customHeight="1" x14ac:dyDescent="0.2">
      <c r="A8" s="795"/>
      <c r="B8" s="77"/>
      <c r="C8" s="796" t="s">
        <v>202</v>
      </c>
      <c r="D8" s="796"/>
      <c r="E8" s="797" t="s">
        <v>609</v>
      </c>
      <c r="F8" s="797"/>
      <c r="G8" s="797"/>
      <c r="H8" s="797"/>
      <c r="I8" s="797"/>
      <c r="J8" s="214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6"/>
      <c r="W8" s="469"/>
      <c r="X8" s="469"/>
      <c r="Y8" s="469"/>
      <c r="Z8" s="469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  <c r="AW8" s="215"/>
      <c r="AX8" s="217"/>
    </row>
    <row r="9" spans="1:50" x14ac:dyDescent="0.2">
      <c r="A9" s="795"/>
      <c r="B9" s="77"/>
      <c r="C9" s="77"/>
      <c r="D9" s="77"/>
      <c r="E9" s="77"/>
      <c r="F9" s="77"/>
      <c r="G9" s="77"/>
      <c r="H9" s="77"/>
      <c r="I9" s="77"/>
      <c r="J9" s="78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213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9"/>
    </row>
    <row r="10" spans="1:50" x14ac:dyDescent="0.2">
      <c r="A10" s="80"/>
      <c r="B10" s="77"/>
      <c r="C10" s="77"/>
      <c r="D10" s="77"/>
      <c r="E10" s="77"/>
      <c r="F10" s="77"/>
      <c r="G10" s="77"/>
      <c r="H10" s="77"/>
      <c r="I10" s="77"/>
      <c r="J10" s="78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213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9"/>
    </row>
    <row r="11" spans="1:50" x14ac:dyDescent="0.2">
      <c r="A11" s="81"/>
      <c r="B11" s="82" t="s">
        <v>5</v>
      </c>
      <c r="C11" s="83">
        <v>1242</v>
      </c>
      <c r="D11" s="77"/>
      <c r="E11" s="77"/>
      <c r="F11" s="717" t="s">
        <v>6</v>
      </c>
      <c r="G11" s="717"/>
      <c r="H11" s="788" t="s">
        <v>676</v>
      </c>
      <c r="I11" s="788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470"/>
      <c r="X11" s="470"/>
      <c r="Y11" s="470"/>
      <c r="Z11" s="470"/>
      <c r="AA11" s="185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79"/>
    </row>
    <row r="12" spans="1:50" x14ac:dyDescent="0.2">
      <c r="A12" s="81"/>
      <c r="B12" s="77"/>
      <c r="C12" s="77"/>
      <c r="D12" s="77"/>
      <c r="E12" s="77"/>
      <c r="F12" s="77"/>
      <c r="G12" s="77"/>
      <c r="H12" s="77"/>
      <c r="I12" s="77"/>
      <c r="J12" s="78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213"/>
      <c r="AA12" s="77"/>
      <c r="AB12" s="185">
        <v>43342</v>
      </c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9"/>
    </row>
    <row r="13" spans="1:50" ht="18.75" customHeight="1" x14ac:dyDescent="0.2">
      <c r="A13" s="765" t="s">
        <v>7</v>
      </c>
      <c r="B13" s="766"/>
      <c r="C13" s="766"/>
      <c r="D13" s="766"/>
      <c r="E13" s="766"/>
      <c r="F13" s="766"/>
      <c r="G13" s="766"/>
      <c r="H13" s="766"/>
      <c r="I13" s="766"/>
      <c r="J13" s="766"/>
      <c r="K13" s="766"/>
      <c r="L13" s="766"/>
      <c r="M13" s="766"/>
      <c r="N13" s="766"/>
      <c r="O13" s="766"/>
      <c r="P13" s="766"/>
      <c r="Q13" s="766"/>
      <c r="R13" s="766"/>
      <c r="S13" s="766"/>
      <c r="T13" s="766"/>
      <c r="U13" s="766"/>
      <c r="V13" s="766"/>
      <c r="W13" s="365"/>
      <c r="X13" s="365"/>
      <c r="Y13" s="365"/>
      <c r="Z13" s="365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5"/>
    </row>
    <row r="14" spans="1:50" x14ac:dyDescent="0.2">
      <c r="A14" s="81"/>
      <c r="B14" s="77"/>
      <c r="C14" s="77"/>
      <c r="D14" s="77"/>
      <c r="E14" s="77"/>
      <c r="F14" s="77"/>
      <c r="G14" s="77"/>
      <c r="H14" s="77"/>
      <c r="I14" s="77"/>
      <c r="J14" s="78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213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9"/>
    </row>
    <row r="15" spans="1:50" ht="12.75" customHeight="1" thickBot="1" x14ac:dyDescent="0.25">
      <c r="A15" s="724" t="s">
        <v>8</v>
      </c>
      <c r="B15" s="725"/>
      <c r="C15" s="725"/>
      <c r="D15" s="725"/>
      <c r="E15" s="725" t="s">
        <v>9</v>
      </c>
      <c r="F15" s="725"/>
      <c r="G15" s="725"/>
      <c r="H15" s="726" t="s">
        <v>10</v>
      </c>
      <c r="I15" s="727"/>
      <c r="J15" s="730" t="s">
        <v>11</v>
      </c>
      <c r="K15" s="789" t="s">
        <v>104</v>
      </c>
      <c r="L15" s="782" t="s">
        <v>618</v>
      </c>
      <c r="M15" s="782" t="s">
        <v>104</v>
      </c>
      <c r="N15" s="782" t="s">
        <v>627</v>
      </c>
      <c r="O15" s="792" t="s">
        <v>635</v>
      </c>
      <c r="P15" s="785" t="s">
        <v>638</v>
      </c>
      <c r="Q15" s="782" t="s">
        <v>104</v>
      </c>
      <c r="R15" s="782" t="s">
        <v>583</v>
      </c>
      <c r="S15" s="782" t="s">
        <v>104</v>
      </c>
      <c r="T15" s="782" t="s">
        <v>587</v>
      </c>
      <c r="U15" s="782" t="s">
        <v>667</v>
      </c>
      <c r="V15" s="778" t="s">
        <v>13</v>
      </c>
      <c r="W15" s="383"/>
      <c r="X15" s="383"/>
      <c r="Y15" s="383"/>
      <c r="Z15" s="383"/>
      <c r="AA15" s="781" t="s">
        <v>102</v>
      </c>
      <c r="AB15" s="678" t="s">
        <v>101</v>
      </c>
      <c r="AC15" s="678" t="s">
        <v>100</v>
      </c>
      <c r="AD15" s="684" t="s">
        <v>169</v>
      </c>
      <c r="AE15" s="687" t="s">
        <v>170</v>
      </c>
    </row>
    <row r="16" spans="1:50" ht="13.5" customHeight="1" thickBot="1" x14ac:dyDescent="0.25">
      <c r="A16" s="736" t="s">
        <v>14</v>
      </c>
      <c r="B16" s="738" t="s">
        <v>15</v>
      </c>
      <c r="C16" s="738" t="s">
        <v>16</v>
      </c>
      <c r="D16" s="738" t="s">
        <v>17</v>
      </c>
      <c r="E16" s="738" t="s">
        <v>18</v>
      </c>
      <c r="F16" s="738"/>
      <c r="G16" s="738"/>
      <c r="H16" s="728"/>
      <c r="I16" s="729"/>
      <c r="J16" s="731"/>
      <c r="K16" s="790"/>
      <c r="L16" s="783"/>
      <c r="M16" s="783"/>
      <c r="N16" s="783"/>
      <c r="O16" s="793"/>
      <c r="P16" s="786"/>
      <c r="Q16" s="783"/>
      <c r="R16" s="783"/>
      <c r="S16" s="783"/>
      <c r="T16" s="783"/>
      <c r="U16" s="783"/>
      <c r="V16" s="779"/>
      <c r="W16" s="383"/>
      <c r="X16" s="383"/>
      <c r="Y16" s="383"/>
      <c r="Z16" s="383"/>
      <c r="AA16" s="781"/>
      <c r="AB16" s="678"/>
      <c r="AC16" s="678"/>
      <c r="AD16" s="685"/>
      <c r="AE16" s="688"/>
    </row>
    <row r="17" spans="1:31" ht="18.75" customHeight="1" x14ac:dyDescent="0.2">
      <c r="A17" s="737"/>
      <c r="B17" s="739"/>
      <c r="C17" s="739"/>
      <c r="D17" s="739"/>
      <c r="E17" s="85" t="s">
        <v>19</v>
      </c>
      <c r="F17" s="85" t="s">
        <v>20</v>
      </c>
      <c r="G17" s="85" t="s">
        <v>21</v>
      </c>
      <c r="H17" s="85" t="s">
        <v>22</v>
      </c>
      <c r="I17" s="85" t="s">
        <v>23</v>
      </c>
      <c r="J17" s="732"/>
      <c r="K17" s="791"/>
      <c r="L17" s="784"/>
      <c r="M17" s="784"/>
      <c r="N17" s="784"/>
      <c r="O17" s="794"/>
      <c r="P17" s="787"/>
      <c r="Q17" s="784"/>
      <c r="R17" s="784"/>
      <c r="S17" s="784"/>
      <c r="T17" s="784"/>
      <c r="U17" s="784"/>
      <c r="V17" s="780"/>
      <c r="W17" s="383"/>
      <c r="X17" s="383"/>
      <c r="Y17" s="383"/>
      <c r="Z17" s="383"/>
      <c r="AA17" s="781"/>
      <c r="AB17" s="678"/>
      <c r="AC17" s="678"/>
      <c r="AD17" s="686"/>
      <c r="AE17" s="689"/>
    </row>
    <row r="18" spans="1:31" x14ac:dyDescent="0.2">
      <c r="A18" s="86">
        <v>5</v>
      </c>
      <c r="B18" s="80">
        <v>6</v>
      </c>
      <c r="C18" s="80">
        <v>7</v>
      </c>
      <c r="D18" s="80">
        <v>8</v>
      </c>
      <c r="E18" s="80">
        <v>9</v>
      </c>
      <c r="F18" s="80">
        <v>10</v>
      </c>
      <c r="G18" s="80">
        <v>11</v>
      </c>
      <c r="H18" s="80">
        <v>12</v>
      </c>
      <c r="I18" s="80">
        <v>13</v>
      </c>
      <c r="J18" s="87"/>
      <c r="K18" s="80"/>
      <c r="L18" s="391"/>
      <c r="M18" s="410"/>
      <c r="N18" s="410"/>
      <c r="O18" s="489"/>
      <c r="P18" s="551"/>
      <c r="Q18" s="572"/>
      <c r="R18" s="619"/>
      <c r="S18" s="582"/>
      <c r="T18" s="615"/>
      <c r="U18" s="659"/>
      <c r="V18" s="558"/>
      <c r="W18" s="465"/>
      <c r="X18" s="465"/>
      <c r="Y18" s="465"/>
      <c r="Z18" s="465"/>
      <c r="AA18" s="60"/>
      <c r="AB18" s="1"/>
      <c r="AC18" s="1"/>
      <c r="AD18" s="1"/>
      <c r="AE18" s="1"/>
    </row>
    <row r="19" spans="1:31" x14ac:dyDescent="0.2">
      <c r="A19" s="89"/>
      <c r="B19" s="90"/>
      <c r="C19" s="89"/>
      <c r="D19" s="89"/>
      <c r="E19" s="89"/>
      <c r="F19" s="89"/>
      <c r="G19" s="89"/>
      <c r="H19" s="89"/>
      <c r="I19" s="89"/>
      <c r="J19" s="95"/>
      <c r="K19" s="89"/>
      <c r="L19" s="89"/>
      <c r="M19" s="89"/>
      <c r="N19" s="89"/>
      <c r="O19" s="533"/>
      <c r="P19" s="533"/>
      <c r="Q19" s="533"/>
      <c r="R19" s="533"/>
      <c r="S19" s="533"/>
      <c r="T19" s="533"/>
      <c r="U19" s="533"/>
      <c r="V19" s="209"/>
    </row>
    <row r="20" spans="1:31" ht="24" x14ac:dyDescent="0.2">
      <c r="A20" s="96">
        <v>6</v>
      </c>
      <c r="B20" s="97" t="s">
        <v>203</v>
      </c>
      <c r="C20" s="97" t="s">
        <v>204</v>
      </c>
      <c r="D20" s="98">
        <v>5113.9799999999996</v>
      </c>
      <c r="E20" s="97" t="s">
        <v>205</v>
      </c>
      <c r="F20" s="99">
        <v>40695</v>
      </c>
      <c r="G20" s="98">
        <v>5113.9799999999996</v>
      </c>
      <c r="H20" s="218">
        <v>0.03</v>
      </c>
      <c r="I20" s="218">
        <f t="shared" ref="I20:I25" si="0">G20*H20</f>
        <v>153.41939999999997</v>
      </c>
      <c r="J20" s="219">
        <f t="shared" ref="J20:J25" si="1">+H20/12</f>
        <v>2.5000000000000001E-3</v>
      </c>
      <c r="K20" s="218">
        <f t="shared" ref="K20:K25" si="2">G20*J20</f>
        <v>12.784949999999998</v>
      </c>
      <c r="L20" s="218">
        <v>626.45000000000005</v>
      </c>
      <c r="M20" s="218">
        <v>12.78</v>
      </c>
      <c r="N20" s="218">
        <f>L20+M20</f>
        <v>639.23</v>
      </c>
      <c r="O20" s="534">
        <f>N20+M20</f>
        <v>652.01</v>
      </c>
      <c r="P20" s="534">
        <f>O20+M20</f>
        <v>664.79</v>
      </c>
      <c r="Q20" s="218">
        <v>12.78</v>
      </c>
      <c r="R20" s="534">
        <v>741.47</v>
      </c>
      <c r="S20" s="218">
        <v>12.78</v>
      </c>
      <c r="T20" s="534">
        <f>R20+S20</f>
        <v>754.25</v>
      </c>
      <c r="U20" s="534">
        <f>T20+S20</f>
        <v>767.03</v>
      </c>
      <c r="V20" s="102">
        <f>G20-U20</f>
        <v>4346.95</v>
      </c>
      <c r="W20" s="471"/>
      <c r="X20" s="471"/>
      <c r="Y20" s="471"/>
      <c r="Z20" s="471"/>
      <c r="AA20" s="380">
        <v>42005</v>
      </c>
      <c r="AB20" s="45">
        <f>AB12-AA20+1</f>
        <v>1338</v>
      </c>
      <c r="AC20" s="45">
        <f>AB20/(365/12)</f>
        <v>43.989041095890407</v>
      </c>
      <c r="AD20" s="45">
        <v>43</v>
      </c>
      <c r="AE20" s="65">
        <f t="shared" ref="AE20:AE25" si="3">+G20*J20*AD20</f>
        <v>549.75284999999997</v>
      </c>
    </row>
    <row r="21" spans="1:31" ht="24" x14ac:dyDescent="0.2">
      <c r="A21" s="96">
        <v>6</v>
      </c>
      <c r="B21" s="97" t="s">
        <v>206</v>
      </c>
      <c r="C21" s="97" t="s">
        <v>204</v>
      </c>
      <c r="D21" s="98">
        <v>5113.9799999999996</v>
      </c>
      <c r="E21" s="97" t="s">
        <v>205</v>
      </c>
      <c r="F21" s="99">
        <v>40695</v>
      </c>
      <c r="G21" s="98">
        <v>5113.9799999999996</v>
      </c>
      <c r="H21" s="218">
        <v>0.03</v>
      </c>
      <c r="I21" s="218">
        <f t="shared" si="0"/>
        <v>153.41939999999997</v>
      </c>
      <c r="J21" s="219">
        <f t="shared" si="1"/>
        <v>2.5000000000000001E-3</v>
      </c>
      <c r="K21" s="218">
        <f t="shared" si="2"/>
        <v>12.784949999999998</v>
      </c>
      <c r="L21" s="218">
        <v>626.45000000000005</v>
      </c>
      <c r="M21" s="218">
        <v>12.78</v>
      </c>
      <c r="N21" s="218">
        <f t="shared" ref="N21:N25" si="4">L21+M21</f>
        <v>639.23</v>
      </c>
      <c r="O21" s="534">
        <f t="shared" ref="O21:O25" si="5">N21+M21</f>
        <v>652.01</v>
      </c>
      <c r="P21" s="534">
        <f t="shared" ref="P21:P25" si="6">O21+M21</f>
        <v>664.79</v>
      </c>
      <c r="Q21" s="218">
        <v>12.78</v>
      </c>
      <c r="R21" s="534">
        <v>741.47</v>
      </c>
      <c r="S21" s="218">
        <v>12.78</v>
      </c>
      <c r="T21" s="534">
        <f t="shared" ref="T21:T25" si="7">R21+S21</f>
        <v>754.25</v>
      </c>
      <c r="U21" s="534">
        <f t="shared" ref="U21:U25" si="8">T21+S21</f>
        <v>767.03</v>
      </c>
      <c r="V21" s="102">
        <f t="shared" ref="V21:V25" si="9">G21-U21</f>
        <v>4346.95</v>
      </c>
      <c r="W21" s="471"/>
      <c r="X21" s="471"/>
      <c r="Y21" s="471"/>
      <c r="Z21" s="471"/>
      <c r="AA21" s="381">
        <v>42005</v>
      </c>
      <c r="AB21" s="89">
        <f>AB12-AA21+1</f>
        <v>1338</v>
      </c>
      <c r="AC21" s="45">
        <f t="shared" ref="AC21:AC25" si="10">AB21/(365/12)</f>
        <v>43.989041095890407</v>
      </c>
      <c r="AD21" s="89">
        <v>43</v>
      </c>
      <c r="AE21" s="65">
        <f t="shared" si="3"/>
        <v>549.75284999999997</v>
      </c>
    </row>
    <row r="22" spans="1:31" ht="24" x14ac:dyDescent="0.2">
      <c r="A22" s="96">
        <v>6</v>
      </c>
      <c r="B22" s="97" t="s">
        <v>207</v>
      </c>
      <c r="C22" s="97" t="s">
        <v>204</v>
      </c>
      <c r="D22" s="98">
        <v>9769.0400000000009</v>
      </c>
      <c r="E22" s="97" t="s">
        <v>205</v>
      </c>
      <c r="F22" s="99">
        <v>40695</v>
      </c>
      <c r="G22" s="98">
        <v>9769.0400000000009</v>
      </c>
      <c r="H22" s="218">
        <v>0.03</v>
      </c>
      <c r="I22" s="218">
        <f t="shared" si="0"/>
        <v>293.07120000000003</v>
      </c>
      <c r="J22" s="219">
        <f t="shared" si="1"/>
        <v>2.5000000000000001E-3</v>
      </c>
      <c r="K22" s="218">
        <f t="shared" si="2"/>
        <v>24.422600000000003</v>
      </c>
      <c r="L22" s="218">
        <v>1196.71</v>
      </c>
      <c r="M22" s="218">
        <v>24.42</v>
      </c>
      <c r="N22" s="218">
        <f t="shared" si="4"/>
        <v>1221.1300000000001</v>
      </c>
      <c r="O22" s="534">
        <f t="shared" si="5"/>
        <v>1245.5500000000002</v>
      </c>
      <c r="P22" s="534">
        <f t="shared" si="6"/>
        <v>1269.9700000000003</v>
      </c>
      <c r="Q22" s="218">
        <v>24.42</v>
      </c>
      <c r="R22" s="534">
        <v>1416.54</v>
      </c>
      <c r="S22" s="218">
        <v>24.42</v>
      </c>
      <c r="T22" s="534">
        <f t="shared" si="7"/>
        <v>1440.96</v>
      </c>
      <c r="U22" s="534">
        <f t="shared" si="8"/>
        <v>1465.38</v>
      </c>
      <c r="V22" s="102">
        <f t="shared" si="9"/>
        <v>8303.66</v>
      </c>
      <c r="W22" s="471"/>
      <c r="X22" s="471"/>
      <c r="Y22" s="471"/>
      <c r="Z22" s="471"/>
      <c r="AA22" s="381">
        <v>42005</v>
      </c>
      <c r="AB22" s="89">
        <f>AB12-AA22+1</f>
        <v>1338</v>
      </c>
      <c r="AC22" s="45">
        <f t="shared" si="10"/>
        <v>43.989041095890407</v>
      </c>
      <c r="AD22" s="89">
        <v>43</v>
      </c>
      <c r="AE22" s="65">
        <f t="shared" si="3"/>
        <v>1050.1718000000001</v>
      </c>
    </row>
    <row r="23" spans="1:31" ht="24" x14ac:dyDescent="0.2">
      <c r="A23" s="96">
        <v>6</v>
      </c>
      <c r="B23" s="97" t="s">
        <v>208</v>
      </c>
      <c r="C23" s="97" t="s">
        <v>209</v>
      </c>
      <c r="D23" s="98">
        <v>12970.63</v>
      </c>
      <c r="E23" s="97" t="s">
        <v>191</v>
      </c>
      <c r="F23" s="99">
        <v>40695</v>
      </c>
      <c r="G23" s="98">
        <v>12970.63</v>
      </c>
      <c r="H23" s="218">
        <v>0.03</v>
      </c>
      <c r="I23" s="218">
        <f t="shared" si="0"/>
        <v>389.11889999999994</v>
      </c>
      <c r="J23" s="219">
        <f t="shared" si="1"/>
        <v>2.5000000000000001E-3</v>
      </c>
      <c r="K23" s="218">
        <f t="shared" si="2"/>
        <v>32.426575</v>
      </c>
      <c r="L23" s="218">
        <v>1588.91</v>
      </c>
      <c r="M23" s="218">
        <v>32.43</v>
      </c>
      <c r="N23" s="218">
        <f t="shared" si="4"/>
        <v>1621.3400000000001</v>
      </c>
      <c r="O23" s="534">
        <f t="shared" si="5"/>
        <v>1653.7700000000002</v>
      </c>
      <c r="P23" s="534">
        <f t="shared" si="6"/>
        <v>1686.2000000000003</v>
      </c>
      <c r="Q23" s="218">
        <v>32.43</v>
      </c>
      <c r="R23" s="534">
        <v>1880.78</v>
      </c>
      <c r="S23" s="218">
        <v>32.43</v>
      </c>
      <c r="T23" s="534">
        <f t="shared" si="7"/>
        <v>1913.21</v>
      </c>
      <c r="U23" s="534">
        <f t="shared" si="8"/>
        <v>1945.64</v>
      </c>
      <c r="V23" s="102">
        <f t="shared" si="9"/>
        <v>11024.99</v>
      </c>
      <c r="W23" s="471"/>
      <c r="X23" s="471"/>
      <c r="Y23" s="471"/>
      <c r="Z23" s="471"/>
      <c r="AA23" s="381">
        <v>42005</v>
      </c>
      <c r="AB23" s="89">
        <f>AB12-AA23+1</f>
        <v>1338</v>
      </c>
      <c r="AC23" s="45">
        <f t="shared" si="10"/>
        <v>43.989041095890407</v>
      </c>
      <c r="AD23" s="89">
        <v>43</v>
      </c>
      <c r="AE23" s="65">
        <f t="shared" si="3"/>
        <v>1394.342725</v>
      </c>
    </row>
    <row r="24" spans="1:31" ht="60" x14ac:dyDescent="0.2">
      <c r="A24" s="96">
        <v>6</v>
      </c>
      <c r="B24" s="97" t="s">
        <v>210</v>
      </c>
      <c r="C24" s="97" t="s">
        <v>211</v>
      </c>
      <c r="D24" s="98">
        <v>59520</v>
      </c>
      <c r="E24" s="97" t="s">
        <v>212</v>
      </c>
      <c r="F24" s="99">
        <v>41173</v>
      </c>
      <c r="G24" s="98">
        <v>59520</v>
      </c>
      <c r="H24" s="218">
        <v>0.03</v>
      </c>
      <c r="I24" s="218">
        <f t="shared" si="0"/>
        <v>1785.6</v>
      </c>
      <c r="J24" s="219">
        <f t="shared" si="1"/>
        <v>2.5000000000000001E-3</v>
      </c>
      <c r="K24" s="218">
        <f t="shared" si="2"/>
        <v>148.80000000000001</v>
      </c>
      <c r="L24" s="218">
        <v>7291.2</v>
      </c>
      <c r="M24" s="218">
        <v>148.80000000000001</v>
      </c>
      <c r="N24" s="218">
        <f t="shared" si="4"/>
        <v>7440</v>
      </c>
      <c r="O24" s="534">
        <f t="shared" si="5"/>
        <v>7588.8</v>
      </c>
      <c r="P24" s="534">
        <f t="shared" si="6"/>
        <v>7737.6</v>
      </c>
      <c r="Q24" s="218">
        <v>148.80000000000001</v>
      </c>
      <c r="R24" s="534">
        <v>8630.4</v>
      </c>
      <c r="S24" s="218">
        <v>148.80000000000001</v>
      </c>
      <c r="T24" s="534">
        <f t="shared" si="7"/>
        <v>8779.1999999999989</v>
      </c>
      <c r="U24" s="534">
        <f t="shared" si="8"/>
        <v>8927.9999999999982</v>
      </c>
      <c r="V24" s="102">
        <f t="shared" si="9"/>
        <v>50592</v>
      </c>
      <c r="W24" s="471"/>
      <c r="X24" s="471"/>
      <c r="Y24" s="471"/>
      <c r="Z24" s="471"/>
      <c r="AA24" s="382">
        <v>42005</v>
      </c>
      <c r="AB24" s="89">
        <f>AB12-AA24+1</f>
        <v>1338</v>
      </c>
      <c r="AC24" s="45">
        <f t="shared" si="10"/>
        <v>43.989041095890407</v>
      </c>
      <c r="AD24" s="89">
        <v>43</v>
      </c>
      <c r="AE24" s="65">
        <f t="shared" si="3"/>
        <v>6398.4000000000005</v>
      </c>
    </row>
    <row r="25" spans="1:31" ht="60" x14ac:dyDescent="0.2">
      <c r="A25" s="96">
        <v>6</v>
      </c>
      <c r="B25" s="97" t="s">
        <v>213</v>
      </c>
      <c r="C25" s="97" t="s">
        <v>214</v>
      </c>
      <c r="D25" s="98">
        <v>59520</v>
      </c>
      <c r="E25" s="97" t="s">
        <v>212</v>
      </c>
      <c r="F25" s="99">
        <v>41173</v>
      </c>
      <c r="G25" s="98">
        <v>59520</v>
      </c>
      <c r="H25" s="218">
        <v>0.03</v>
      </c>
      <c r="I25" s="218">
        <f t="shared" si="0"/>
        <v>1785.6</v>
      </c>
      <c r="J25" s="219">
        <f t="shared" si="1"/>
        <v>2.5000000000000001E-3</v>
      </c>
      <c r="K25" s="218">
        <f t="shared" si="2"/>
        <v>148.80000000000001</v>
      </c>
      <c r="L25" s="218">
        <v>7291.2</v>
      </c>
      <c r="M25" s="218">
        <v>148.80000000000001</v>
      </c>
      <c r="N25" s="218">
        <f t="shared" si="4"/>
        <v>7440</v>
      </c>
      <c r="O25" s="534">
        <f t="shared" si="5"/>
        <v>7588.8</v>
      </c>
      <c r="P25" s="534">
        <f t="shared" si="6"/>
        <v>7737.6</v>
      </c>
      <c r="Q25" s="218">
        <v>148.80000000000001</v>
      </c>
      <c r="R25" s="534">
        <v>8630.4</v>
      </c>
      <c r="S25" s="218">
        <v>148.80000000000001</v>
      </c>
      <c r="T25" s="534">
        <f t="shared" si="7"/>
        <v>8779.1999999999989</v>
      </c>
      <c r="U25" s="534">
        <f t="shared" si="8"/>
        <v>8927.9999999999982</v>
      </c>
      <c r="V25" s="102">
        <f t="shared" si="9"/>
        <v>50592</v>
      </c>
      <c r="W25" s="471"/>
      <c r="X25" s="471"/>
      <c r="Y25" s="471"/>
      <c r="Z25" s="471"/>
      <c r="AA25" s="382">
        <v>42005</v>
      </c>
      <c r="AB25" s="89">
        <f>AB12-AA25+1</f>
        <v>1338</v>
      </c>
      <c r="AC25" s="45">
        <f t="shared" si="10"/>
        <v>43.989041095890407</v>
      </c>
      <c r="AD25" s="89">
        <v>43</v>
      </c>
      <c r="AE25" s="65">
        <f t="shared" si="3"/>
        <v>6398.4000000000005</v>
      </c>
    </row>
    <row r="26" spans="1:31" ht="12.75" x14ac:dyDescent="0.2">
      <c r="A26" s="89"/>
      <c r="B26" s="90"/>
      <c r="C26" s="91"/>
      <c r="D26" s="92"/>
      <c r="E26" s="91"/>
      <c r="F26" s="93"/>
      <c r="G26" s="92"/>
      <c r="H26" s="89"/>
      <c r="I26" s="89"/>
      <c r="J26" s="95"/>
      <c r="K26" s="89"/>
      <c r="L26" s="89"/>
      <c r="M26" s="89"/>
      <c r="N26" s="89"/>
      <c r="O26" s="533"/>
      <c r="P26" s="533"/>
      <c r="Q26" s="533"/>
      <c r="R26" s="533"/>
      <c r="S26" s="533"/>
      <c r="T26" s="533"/>
      <c r="U26" s="533"/>
      <c r="V26" s="102"/>
    </row>
    <row r="27" spans="1:31" ht="12.75" x14ac:dyDescent="0.2">
      <c r="A27" s="89"/>
      <c r="B27" s="90"/>
      <c r="C27" s="91"/>
      <c r="D27" s="92"/>
      <c r="E27" s="91"/>
      <c r="F27" s="93"/>
      <c r="G27" s="92"/>
      <c r="H27" s="89"/>
      <c r="I27" s="89"/>
      <c r="J27" s="95"/>
      <c r="K27" s="89"/>
      <c r="L27" s="89"/>
      <c r="M27" s="89"/>
      <c r="N27" s="89"/>
      <c r="O27" s="533"/>
      <c r="P27" s="533"/>
      <c r="Q27" s="533"/>
      <c r="R27" s="533"/>
      <c r="S27" s="533"/>
      <c r="T27" s="533"/>
      <c r="U27" s="533"/>
      <c r="V27" s="209"/>
    </row>
    <row r="28" spans="1:31" ht="12.75" x14ac:dyDescent="0.2">
      <c r="A28" s="89"/>
      <c r="B28" s="90"/>
      <c r="C28" s="91"/>
      <c r="D28" s="92"/>
      <c r="E28" s="91"/>
      <c r="F28" s="93"/>
      <c r="G28" s="92"/>
      <c r="H28" s="89"/>
      <c r="I28" s="89"/>
      <c r="J28" s="95"/>
      <c r="K28" s="89"/>
      <c r="L28" s="89"/>
      <c r="M28" s="89"/>
      <c r="N28" s="89"/>
      <c r="O28" s="533"/>
      <c r="P28" s="533"/>
      <c r="Q28" s="533"/>
      <c r="R28" s="533"/>
      <c r="S28" s="533"/>
      <c r="T28" s="533"/>
      <c r="U28" s="533"/>
      <c r="V28" s="209"/>
    </row>
    <row r="29" spans="1:31" x14ac:dyDescent="0.2">
      <c r="A29" s="89"/>
      <c r="B29" s="89"/>
      <c r="C29" s="89"/>
      <c r="D29" s="110"/>
      <c r="E29" s="89"/>
      <c r="F29" s="89"/>
      <c r="G29" s="110"/>
      <c r="H29" s="89"/>
      <c r="I29" s="89"/>
      <c r="J29" s="95"/>
      <c r="K29" s="89"/>
      <c r="L29" s="89"/>
      <c r="M29" s="89"/>
      <c r="N29" s="110"/>
      <c r="O29" s="535"/>
      <c r="P29" s="535"/>
      <c r="Q29" s="535"/>
      <c r="R29" s="535"/>
      <c r="S29" s="535"/>
      <c r="T29" s="535"/>
      <c r="U29" s="535"/>
      <c r="V29" s="209"/>
    </row>
    <row r="30" spans="1:31" ht="12.75" thickBot="1" x14ac:dyDescent="0.25">
      <c r="A30" s="89"/>
      <c r="B30" s="89"/>
      <c r="C30" s="111" t="s">
        <v>98</v>
      </c>
      <c r="D30" s="112">
        <f>SUM(D20:D29)</f>
        <v>152007.63</v>
      </c>
      <c r="E30" s="113"/>
      <c r="F30" s="113"/>
      <c r="G30" s="112">
        <f>SUM(G19:G29)</f>
        <v>152007.63</v>
      </c>
      <c r="H30" s="112"/>
      <c r="I30" s="112">
        <f>SUM(I19:I29)</f>
        <v>4560.2289000000001</v>
      </c>
      <c r="J30" s="112"/>
      <c r="K30" s="112">
        <f>SUM(K19:K29)</f>
        <v>380.01907500000004</v>
      </c>
      <c r="L30" s="186">
        <f t="shared" ref="L30" si="11">SUM(L20:L29)</f>
        <v>18620.920000000002</v>
      </c>
      <c r="M30" s="560">
        <f>SUM(M20:M29)</f>
        <v>380.01</v>
      </c>
      <c r="N30" s="415">
        <f>L30+M30</f>
        <v>19000.93</v>
      </c>
      <c r="O30" s="562">
        <f t="shared" ref="O30:S30" si="12">SUM(O20:O29)</f>
        <v>19380.939999999999</v>
      </c>
      <c r="P30" s="536">
        <f t="shared" si="12"/>
        <v>19760.95</v>
      </c>
      <c r="Q30" s="536">
        <f t="shared" si="12"/>
        <v>380.01</v>
      </c>
      <c r="R30" s="536">
        <f t="shared" si="12"/>
        <v>22041.059999999998</v>
      </c>
      <c r="S30" s="536">
        <f t="shared" si="12"/>
        <v>380.01</v>
      </c>
      <c r="T30" s="536">
        <f>SUM(T20:T29)</f>
        <v>22421.07</v>
      </c>
      <c r="U30" s="536">
        <f>SUM(U20:U29)</f>
        <v>22801.079999999994</v>
      </c>
      <c r="V30" s="559">
        <f>SUM(V19:V29)</f>
        <v>129206.54999999999</v>
      </c>
      <c r="AE30" s="187">
        <f>SUM(AE20:AE29)</f>
        <v>16340.820224999999</v>
      </c>
    </row>
    <row r="31" spans="1:31" ht="16.5" customHeight="1" thickTop="1" x14ac:dyDescent="0.2">
      <c r="A31" s="114"/>
      <c r="B31" s="69"/>
      <c r="C31" s="69"/>
      <c r="D31" s="83">
        <v>15</v>
      </c>
      <c r="E31" s="69"/>
      <c r="F31" s="69"/>
      <c r="G31" s="83">
        <v>15</v>
      </c>
      <c r="H31" s="83">
        <v>15</v>
      </c>
      <c r="I31" s="83">
        <v>15</v>
      </c>
      <c r="J31" s="115"/>
      <c r="K31" s="83"/>
      <c r="L31" s="776"/>
      <c r="M31" s="776"/>
      <c r="N31" s="776"/>
      <c r="O31" s="776"/>
      <c r="P31" s="776"/>
      <c r="Q31" s="776"/>
      <c r="R31" s="776"/>
      <c r="S31" s="776"/>
      <c r="T31" s="776"/>
      <c r="U31" s="776"/>
      <c r="V31" s="777"/>
      <c r="W31" s="472"/>
      <c r="X31" s="472"/>
      <c r="Y31" s="472"/>
      <c r="Z31" s="472"/>
    </row>
    <row r="32" spans="1:31" ht="28.5" customHeight="1" x14ac:dyDescent="0.2">
      <c r="A32" s="81"/>
      <c r="B32" s="77"/>
      <c r="C32" s="77"/>
      <c r="D32" s="77"/>
      <c r="E32" s="77"/>
      <c r="F32" s="77"/>
      <c r="G32" s="77"/>
      <c r="H32" s="77"/>
      <c r="I32" s="77"/>
      <c r="J32" s="78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473"/>
      <c r="W32" s="465"/>
      <c r="X32" s="465"/>
      <c r="Y32" s="465"/>
      <c r="Z32" s="465"/>
    </row>
    <row r="33" spans="1:22" x14ac:dyDescent="0.2">
      <c r="A33" s="81"/>
      <c r="B33" s="710"/>
      <c r="C33" s="710"/>
      <c r="D33" s="77"/>
      <c r="E33" s="77"/>
      <c r="L33" s="393"/>
      <c r="M33" s="413"/>
      <c r="N33" s="413"/>
      <c r="O33" s="491"/>
      <c r="P33" s="553"/>
      <c r="Q33" s="574"/>
      <c r="R33" s="574"/>
      <c r="S33" s="588"/>
      <c r="T33" s="616"/>
      <c r="U33" s="660"/>
      <c r="V33" s="213"/>
    </row>
    <row r="34" spans="1:22" ht="35.25" customHeight="1" x14ac:dyDescent="0.2">
      <c r="A34" s="81"/>
      <c r="B34" s="77"/>
      <c r="C34" s="77"/>
      <c r="D34" s="77"/>
      <c r="E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213"/>
    </row>
    <row r="35" spans="1:22" x14ac:dyDescent="0.2">
      <c r="A35" s="81"/>
      <c r="B35" s="77"/>
      <c r="C35" s="77"/>
      <c r="D35" s="77"/>
      <c r="E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213"/>
    </row>
    <row r="36" spans="1:22" x14ac:dyDescent="0.2">
      <c r="A36" s="81"/>
      <c r="C36" s="346"/>
      <c r="D36" s="346"/>
      <c r="E36" s="77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213"/>
    </row>
    <row r="37" spans="1:22" x14ac:dyDescent="0.2">
      <c r="A37" s="114"/>
      <c r="B37" s="69"/>
      <c r="C37" s="69"/>
      <c r="D37" s="69"/>
      <c r="E37" s="69"/>
      <c r="F37" s="69"/>
      <c r="G37" s="69"/>
      <c r="H37" s="69"/>
      <c r="I37" s="69"/>
      <c r="J37" s="120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233"/>
    </row>
  </sheetData>
  <mergeCells count="38">
    <mergeCell ref="A3:V3"/>
    <mergeCell ref="A4:V4"/>
    <mergeCell ref="A5:V5"/>
    <mergeCell ref="A6:V6"/>
    <mergeCell ref="A7:A9"/>
    <mergeCell ref="C8:D8"/>
    <mergeCell ref="E8:I8"/>
    <mergeCell ref="F11:G11"/>
    <mergeCell ref="H11:I11"/>
    <mergeCell ref="A13:V13"/>
    <mergeCell ref="A15:D15"/>
    <mergeCell ref="E15:G15"/>
    <mergeCell ref="H15:I16"/>
    <mergeCell ref="J15:J17"/>
    <mergeCell ref="K15:K17"/>
    <mergeCell ref="A16:A17"/>
    <mergeCell ref="B16:B17"/>
    <mergeCell ref="C16:C17"/>
    <mergeCell ref="D16:D17"/>
    <mergeCell ref="E16:G16"/>
    <mergeCell ref="O15:O17"/>
    <mergeCell ref="Q15:Q17"/>
    <mergeCell ref="R15:R17"/>
    <mergeCell ref="AB15:AB17"/>
    <mergeCell ref="AC15:AC17"/>
    <mergeCell ref="AE15:AE17"/>
    <mergeCell ref="L31:V31"/>
    <mergeCell ref="B33:C33"/>
    <mergeCell ref="AD15:AD17"/>
    <mergeCell ref="V15:V17"/>
    <mergeCell ref="AA15:AA17"/>
    <mergeCell ref="L15:L17"/>
    <mergeCell ref="M15:M17"/>
    <mergeCell ref="N15:N17"/>
    <mergeCell ref="P15:P17"/>
    <mergeCell ref="S15:S17"/>
    <mergeCell ref="T15:T17"/>
    <mergeCell ref="U15:U17"/>
  </mergeCells>
  <pageMargins left="0.78740157480314965" right="0.78740157480314965" top="0.78740157480314965" bottom="0.78740157480314965" header="0.31496062992125984" footer="0.31496062992125984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K195"/>
  <sheetViews>
    <sheetView showGridLines="0" topLeftCell="A184" zoomScaleNormal="100" zoomScaleSheetLayoutView="98" workbookViewId="0">
      <selection activeCell="AG190" sqref="AG190"/>
    </sheetView>
  </sheetViews>
  <sheetFormatPr baseColWidth="10" defaultRowHeight="11.25" x14ac:dyDescent="0.2"/>
  <cols>
    <col min="1" max="2" width="11.42578125" style="68"/>
    <col min="3" max="3" width="15.28515625" style="68" customWidth="1"/>
    <col min="4" max="4" width="16.140625" style="68" customWidth="1"/>
    <col min="5" max="6" width="11.42578125" style="68"/>
    <col min="7" max="7" width="13.42578125" style="68" customWidth="1"/>
    <col min="8" max="8" width="9.42578125" style="68" customWidth="1"/>
    <col min="9" max="9" width="12.28515625" style="68" customWidth="1"/>
    <col min="10" max="10" width="10.7109375" style="121" customWidth="1"/>
    <col min="11" max="11" width="0.140625" style="68" hidden="1" customWidth="1"/>
    <col min="12" max="13" width="14.28515625" style="68" hidden="1" customWidth="1"/>
    <col min="14" max="14" width="0.28515625" style="68" hidden="1" customWidth="1"/>
    <col min="15" max="15" width="14.28515625" style="68" hidden="1" customWidth="1"/>
    <col min="16" max="16" width="14.140625" style="68" hidden="1" customWidth="1"/>
    <col min="17" max="17" width="14.28515625" style="68" hidden="1" customWidth="1"/>
    <col min="18" max="18" width="14.140625" style="68" hidden="1" customWidth="1"/>
    <col min="19" max="19" width="12.140625" style="68" hidden="1" customWidth="1"/>
    <col min="20" max="20" width="14.28515625" style="68" hidden="1" customWidth="1"/>
    <col min="21" max="21" width="0.140625" style="68" hidden="1" customWidth="1"/>
    <col min="22" max="23" width="14.28515625" style="68" hidden="1" customWidth="1"/>
    <col min="24" max="24" width="0.140625" style="68" hidden="1" customWidth="1"/>
    <col min="25" max="26" width="14.28515625" style="68" hidden="1" customWidth="1"/>
    <col min="27" max="27" width="14.140625" style="68" customWidth="1"/>
    <col min="28" max="30" width="14.28515625" style="68" hidden="1" customWidth="1"/>
    <col min="31" max="31" width="0.140625" style="68" customWidth="1"/>
    <col min="32" max="33" width="14.28515625" style="68" customWidth="1"/>
    <col min="34" max="34" width="12.85546875" style="71" customWidth="1"/>
    <col min="35" max="39" width="12.85546875" style="546" customWidth="1"/>
    <col min="40" max="43" width="13.7109375" style="68" customWidth="1"/>
    <col min="44" max="44" width="13.5703125" style="151" customWidth="1"/>
    <col min="45" max="62" width="13.5703125" style="68" customWidth="1"/>
    <col min="63" max="63" width="14.42578125" style="220" customWidth="1"/>
    <col min="64" max="82" width="14.42578125" style="68" customWidth="1"/>
    <col min="83" max="16384" width="11.42578125" style="68"/>
  </cols>
  <sheetData>
    <row r="1" spans="1:63" x14ac:dyDescent="0.2">
      <c r="J1" s="148"/>
      <c r="AH1" s="68"/>
      <c r="AI1" s="171"/>
      <c r="AJ1" s="171"/>
      <c r="AK1" s="171"/>
      <c r="AL1" s="171"/>
      <c r="AM1" s="171"/>
    </row>
    <row r="2" spans="1:63" x14ac:dyDescent="0.2">
      <c r="AH2" s="68"/>
      <c r="AI2" s="171"/>
      <c r="AJ2" s="171"/>
      <c r="AK2" s="171"/>
      <c r="AL2" s="171"/>
      <c r="AM2" s="171"/>
    </row>
    <row r="3" spans="1:63" x14ac:dyDescent="0.2">
      <c r="A3" s="718" t="s">
        <v>0</v>
      </c>
      <c r="B3" s="718"/>
      <c r="C3" s="718"/>
      <c r="D3" s="718"/>
      <c r="E3" s="718"/>
      <c r="F3" s="718"/>
      <c r="G3" s="718"/>
      <c r="H3" s="718"/>
      <c r="I3" s="718"/>
      <c r="J3" s="718"/>
      <c r="K3" s="718"/>
      <c r="L3" s="718"/>
      <c r="M3" s="718"/>
      <c r="N3" s="718"/>
      <c r="O3" s="718"/>
      <c r="P3" s="718"/>
      <c r="Q3" s="718"/>
      <c r="R3" s="718"/>
      <c r="S3" s="718"/>
      <c r="T3" s="718"/>
      <c r="U3" s="718"/>
      <c r="V3" s="718"/>
      <c r="W3" s="718"/>
      <c r="X3" s="718"/>
      <c r="Y3" s="718"/>
      <c r="Z3" s="718"/>
      <c r="AA3" s="718"/>
      <c r="AB3" s="718"/>
      <c r="AC3" s="718"/>
      <c r="AD3" s="718"/>
      <c r="AE3" s="718"/>
      <c r="AF3" s="718"/>
      <c r="AG3" s="718"/>
      <c r="AH3" s="718"/>
      <c r="AI3" s="539"/>
      <c r="AJ3" s="539"/>
      <c r="AK3" s="539"/>
      <c r="AL3" s="539"/>
      <c r="AM3" s="539"/>
    </row>
    <row r="4" spans="1:63" x14ac:dyDescent="0.2">
      <c r="A4" s="718" t="s">
        <v>1</v>
      </c>
      <c r="B4" s="718"/>
      <c r="C4" s="718"/>
      <c r="D4" s="718"/>
      <c r="E4" s="718"/>
      <c r="F4" s="718"/>
      <c r="G4" s="718"/>
      <c r="H4" s="718"/>
      <c r="I4" s="718"/>
      <c r="J4" s="718"/>
      <c r="K4" s="718"/>
      <c r="L4" s="718"/>
      <c r="M4" s="718"/>
      <c r="N4" s="718"/>
      <c r="O4" s="718"/>
      <c r="P4" s="718"/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539"/>
      <c r="AJ4" s="539"/>
      <c r="AK4" s="539"/>
      <c r="AL4" s="539"/>
      <c r="AM4" s="539"/>
    </row>
    <row r="5" spans="1:63" x14ac:dyDescent="0.2">
      <c r="A5" s="718" t="s">
        <v>127</v>
      </c>
      <c r="B5" s="718"/>
      <c r="C5" s="718"/>
      <c r="D5" s="718"/>
      <c r="E5" s="718"/>
      <c r="F5" s="718"/>
      <c r="G5" s="718"/>
      <c r="H5" s="718"/>
      <c r="I5" s="718"/>
      <c r="J5" s="718"/>
      <c r="K5" s="718"/>
      <c r="L5" s="718"/>
      <c r="M5" s="718"/>
      <c r="N5" s="718"/>
      <c r="O5" s="718"/>
      <c r="P5" s="718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539"/>
      <c r="AJ5" s="539"/>
      <c r="AK5" s="539"/>
      <c r="AL5" s="539"/>
      <c r="AM5" s="539"/>
    </row>
    <row r="6" spans="1:63" x14ac:dyDescent="0.2">
      <c r="A6" s="718" t="s">
        <v>3</v>
      </c>
      <c r="B6" s="718"/>
      <c r="C6" s="718"/>
      <c r="D6" s="718"/>
      <c r="E6" s="718"/>
      <c r="F6" s="718"/>
      <c r="G6" s="718"/>
      <c r="H6" s="718"/>
      <c r="I6" s="718"/>
      <c r="J6" s="718"/>
      <c r="K6" s="718"/>
      <c r="L6" s="718"/>
      <c r="M6" s="718"/>
      <c r="N6" s="718"/>
      <c r="O6" s="718"/>
      <c r="P6" s="718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718"/>
      <c r="AE6" s="718"/>
      <c r="AF6" s="718"/>
      <c r="AG6" s="718"/>
      <c r="AH6" s="718"/>
      <c r="AI6" s="539"/>
      <c r="AJ6" s="539"/>
      <c r="AK6" s="539"/>
      <c r="AL6" s="539"/>
      <c r="AM6" s="539"/>
    </row>
    <row r="7" spans="1:63" x14ac:dyDescent="0.2">
      <c r="B7" s="77"/>
      <c r="C7" s="77"/>
      <c r="D7" s="77"/>
      <c r="E7" s="77"/>
      <c r="F7" s="77"/>
      <c r="G7" s="77"/>
      <c r="H7" s="77"/>
      <c r="I7" s="77"/>
      <c r="J7" s="78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213"/>
      <c r="AI7" s="467"/>
      <c r="AJ7" s="467"/>
      <c r="AK7" s="467"/>
      <c r="AL7" s="467"/>
      <c r="AM7" s="467"/>
      <c r="AN7" s="77"/>
      <c r="AO7" s="77"/>
      <c r="AP7" s="77"/>
      <c r="AQ7" s="77"/>
      <c r="AR7" s="237"/>
      <c r="AS7" s="77"/>
      <c r="AT7" s="77"/>
      <c r="AU7" s="77"/>
      <c r="AV7" s="77"/>
      <c r="AW7" s="77"/>
      <c r="AX7" s="77"/>
      <c r="AY7" s="77"/>
      <c r="AZ7" s="77"/>
    </row>
    <row r="8" spans="1:63" ht="12.75" customHeight="1" x14ac:dyDescent="0.2">
      <c r="A8" s="76"/>
      <c r="B8" s="77"/>
      <c r="C8" s="77"/>
      <c r="D8" s="77"/>
      <c r="E8" s="77"/>
      <c r="F8" s="77"/>
      <c r="G8" s="77"/>
      <c r="H8" s="77"/>
      <c r="I8" s="77"/>
      <c r="J8" s="78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213"/>
      <c r="AI8" s="467"/>
      <c r="AJ8" s="467"/>
      <c r="AK8" s="467"/>
      <c r="AL8" s="467"/>
      <c r="AM8" s="467"/>
      <c r="AN8" s="77"/>
      <c r="AO8" s="77"/>
      <c r="AP8" s="77"/>
      <c r="AQ8" s="77"/>
      <c r="AR8" s="237"/>
      <c r="AS8" s="77"/>
      <c r="AT8" s="77"/>
      <c r="AU8" s="77"/>
      <c r="AV8" s="77"/>
      <c r="AW8" s="77"/>
      <c r="AX8" s="77"/>
      <c r="AY8" s="77"/>
      <c r="AZ8" s="77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221"/>
    </row>
    <row r="9" spans="1:63" ht="11.25" customHeight="1" x14ac:dyDescent="0.2">
      <c r="A9" s="719" t="s">
        <v>4</v>
      </c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19"/>
      <c r="X9" s="719"/>
      <c r="Y9" s="719"/>
      <c r="Z9" s="719"/>
      <c r="AA9" s="719"/>
      <c r="AB9" s="719"/>
      <c r="AC9" s="719"/>
      <c r="AD9" s="719"/>
      <c r="AE9" s="719"/>
      <c r="AF9" s="719"/>
      <c r="AG9" s="719"/>
      <c r="AH9" s="719"/>
      <c r="AI9" s="456"/>
      <c r="AJ9" s="456"/>
      <c r="AK9" s="456"/>
      <c r="AL9" s="456"/>
      <c r="AM9" s="456"/>
      <c r="AN9" s="80"/>
      <c r="AO9" s="80"/>
      <c r="AP9" s="80"/>
      <c r="AQ9" s="80"/>
      <c r="AR9" s="238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222"/>
    </row>
    <row r="10" spans="1:63" x14ac:dyDescent="0.2">
      <c r="A10" s="76"/>
      <c r="B10" s="77"/>
      <c r="C10" s="77"/>
      <c r="D10" s="77"/>
      <c r="E10" s="77"/>
      <c r="F10" s="77"/>
      <c r="G10" s="77"/>
      <c r="H10" s="77"/>
      <c r="I10" s="77"/>
      <c r="J10" s="78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213"/>
      <c r="AI10" s="467"/>
      <c r="AJ10" s="467"/>
      <c r="AK10" s="467"/>
      <c r="AL10" s="467"/>
      <c r="AM10" s="467"/>
      <c r="AN10" s="77"/>
      <c r="AO10" s="77"/>
      <c r="AP10" s="77"/>
      <c r="AQ10" s="77"/>
      <c r="AR10" s="23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223"/>
    </row>
    <row r="11" spans="1:63" x14ac:dyDescent="0.2">
      <c r="A11" s="80"/>
      <c r="B11" s="77"/>
      <c r="C11" s="77"/>
      <c r="D11" s="77"/>
      <c r="E11" s="77"/>
      <c r="F11" s="77"/>
      <c r="G11" s="77"/>
      <c r="H11" s="77"/>
      <c r="I11" s="77"/>
      <c r="J11" s="78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213"/>
      <c r="AI11" s="467"/>
      <c r="AJ11" s="467"/>
      <c r="AK11" s="467"/>
      <c r="AL11" s="467"/>
      <c r="AM11" s="467"/>
      <c r="AN11" s="77"/>
      <c r="AO11" s="77"/>
      <c r="AP11" s="77"/>
      <c r="AQ11" s="77"/>
      <c r="AR11" s="23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223"/>
    </row>
    <row r="12" spans="1:63" ht="12" x14ac:dyDescent="0.2">
      <c r="A12" s="81"/>
      <c r="B12" s="82" t="s">
        <v>5</v>
      </c>
      <c r="C12" s="83">
        <v>1242</v>
      </c>
      <c r="D12" s="77"/>
      <c r="E12" s="77"/>
      <c r="F12" s="717" t="s">
        <v>6</v>
      </c>
      <c r="G12" s="717"/>
      <c r="H12" s="474" t="s">
        <v>668</v>
      </c>
      <c r="I12" s="474"/>
      <c r="J12" s="474"/>
      <c r="K12" s="474"/>
      <c r="L12" s="474"/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4"/>
      <c r="AA12" s="474"/>
      <c r="AB12" s="474"/>
      <c r="AC12" s="474"/>
      <c r="AD12" s="474"/>
      <c r="AE12" s="474"/>
      <c r="AF12" s="474"/>
      <c r="AG12" s="474"/>
      <c r="AH12" s="474"/>
      <c r="AI12" s="537"/>
      <c r="AJ12" s="537"/>
      <c r="AK12" s="537"/>
      <c r="AL12" s="537"/>
      <c r="AM12" s="537"/>
      <c r="AN12" s="224"/>
      <c r="AO12" s="235">
        <v>43404</v>
      </c>
      <c r="AP12" s="225"/>
      <c r="AQ12" s="225"/>
      <c r="AR12" s="239"/>
      <c r="AS12" s="225"/>
      <c r="AT12" s="225"/>
      <c r="AU12" s="225"/>
      <c r="AV12" s="225"/>
      <c r="AW12" s="225"/>
      <c r="AX12" s="225"/>
      <c r="AY12" s="225"/>
      <c r="AZ12" s="225"/>
      <c r="BA12" s="225"/>
      <c r="BB12" s="225"/>
      <c r="BC12" s="225"/>
      <c r="BD12" s="225"/>
      <c r="BE12" s="225"/>
      <c r="BF12" s="225"/>
      <c r="BG12" s="225"/>
      <c r="BH12" s="225"/>
      <c r="BI12" s="225"/>
      <c r="BJ12" s="225"/>
      <c r="BK12" s="223"/>
    </row>
    <row r="13" spans="1:63" x14ac:dyDescent="0.2">
      <c r="A13" s="81"/>
      <c r="B13" s="77"/>
      <c r="C13" s="77"/>
      <c r="D13" s="77"/>
      <c r="E13" s="77"/>
      <c r="F13" s="77"/>
      <c r="G13" s="77"/>
      <c r="H13" s="77"/>
      <c r="I13" s="77"/>
      <c r="J13" s="78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213"/>
      <c r="AI13" s="467"/>
      <c r="AJ13" s="467"/>
      <c r="AK13" s="467"/>
      <c r="AL13" s="467"/>
      <c r="AM13" s="467"/>
      <c r="AN13" s="77"/>
      <c r="AO13" s="77"/>
      <c r="AP13" s="77"/>
      <c r="AQ13" s="77"/>
      <c r="AR13" s="23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223"/>
    </row>
    <row r="14" spans="1:63" ht="18.75" customHeight="1" x14ac:dyDescent="0.2">
      <c r="A14" s="765" t="s">
        <v>7</v>
      </c>
      <c r="B14" s="766"/>
      <c r="C14" s="766"/>
      <c r="D14" s="766"/>
      <c r="E14" s="766"/>
      <c r="F14" s="766"/>
      <c r="G14" s="766"/>
      <c r="H14" s="766"/>
      <c r="I14" s="766"/>
      <c r="J14" s="766"/>
      <c r="K14" s="766"/>
      <c r="L14" s="766"/>
      <c r="M14" s="766"/>
      <c r="N14" s="766"/>
      <c r="O14" s="766"/>
      <c r="P14" s="766"/>
      <c r="Q14" s="766"/>
      <c r="R14" s="766"/>
      <c r="S14" s="766"/>
      <c r="T14" s="766"/>
      <c r="U14" s="766"/>
      <c r="V14" s="766"/>
      <c r="W14" s="766"/>
      <c r="X14" s="766"/>
      <c r="Y14" s="766"/>
      <c r="Z14" s="766"/>
      <c r="AA14" s="766"/>
      <c r="AB14" s="766"/>
      <c r="AC14" s="766"/>
      <c r="AD14" s="766"/>
      <c r="AE14" s="766"/>
      <c r="AF14" s="766"/>
      <c r="AG14" s="766"/>
      <c r="AH14" s="766"/>
      <c r="AI14" s="365"/>
      <c r="AJ14" s="365"/>
      <c r="AK14" s="365"/>
      <c r="AL14" s="365"/>
      <c r="AM14" s="365"/>
      <c r="AN14" s="154"/>
      <c r="AO14" s="154"/>
      <c r="AP14" s="154"/>
      <c r="AQ14" s="154"/>
      <c r="AR14" s="240"/>
      <c r="AS14" s="154"/>
      <c r="AT14" s="154"/>
      <c r="AU14" s="154"/>
      <c r="AV14" s="154"/>
      <c r="AW14" s="154"/>
      <c r="AX14" s="154"/>
      <c r="AY14" s="154"/>
      <c r="AZ14" s="154"/>
      <c r="BA14" s="154"/>
      <c r="BB14" s="154"/>
      <c r="BC14" s="154"/>
      <c r="BD14" s="154"/>
      <c r="BE14" s="154"/>
      <c r="BF14" s="154"/>
      <c r="BG14" s="154"/>
      <c r="BH14" s="154"/>
      <c r="BI14" s="154"/>
      <c r="BJ14" s="154"/>
      <c r="BK14" s="155"/>
    </row>
    <row r="15" spans="1:63" x14ac:dyDescent="0.2">
      <c r="A15" s="81"/>
      <c r="B15" s="77"/>
      <c r="C15" s="77"/>
      <c r="D15" s="77"/>
      <c r="E15" s="77"/>
      <c r="F15" s="77"/>
      <c r="G15" s="77"/>
      <c r="H15" s="77"/>
      <c r="I15" s="77"/>
      <c r="J15" s="78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213"/>
      <c r="AI15" s="467"/>
      <c r="AJ15" s="467"/>
      <c r="AK15" s="467"/>
      <c r="AL15" s="467"/>
      <c r="AM15" s="467"/>
      <c r="AN15" s="77"/>
      <c r="AO15" s="77"/>
      <c r="AP15" s="77"/>
      <c r="AQ15" s="77"/>
      <c r="AR15" s="23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223"/>
    </row>
    <row r="16" spans="1:63" ht="12.75" customHeight="1" thickBot="1" x14ac:dyDescent="0.25">
      <c r="A16" s="724" t="s">
        <v>8</v>
      </c>
      <c r="B16" s="725"/>
      <c r="C16" s="725"/>
      <c r="D16" s="725"/>
      <c r="E16" s="725" t="s">
        <v>9</v>
      </c>
      <c r="F16" s="725"/>
      <c r="G16" s="725"/>
      <c r="H16" s="726" t="s">
        <v>10</v>
      </c>
      <c r="I16" s="727"/>
      <c r="J16" s="730" t="s">
        <v>11</v>
      </c>
      <c r="K16" s="751" t="s">
        <v>104</v>
      </c>
      <c r="L16" s="789" t="s">
        <v>568</v>
      </c>
      <c r="M16" s="782" t="s">
        <v>565</v>
      </c>
      <c r="N16" s="799" t="s">
        <v>566</v>
      </c>
      <c r="O16" s="789" t="s">
        <v>575</v>
      </c>
      <c r="P16" s="799" t="s">
        <v>577</v>
      </c>
      <c r="Q16" s="789" t="s">
        <v>582</v>
      </c>
      <c r="R16" s="785" t="s">
        <v>583</v>
      </c>
      <c r="S16" s="782" t="s">
        <v>610</v>
      </c>
      <c r="T16" s="792" t="s">
        <v>616</v>
      </c>
      <c r="U16" s="782" t="s">
        <v>104</v>
      </c>
      <c r="V16" s="802" t="s">
        <v>621</v>
      </c>
      <c r="W16" s="759" t="s">
        <v>632</v>
      </c>
      <c r="X16" s="759" t="s">
        <v>639</v>
      </c>
      <c r="Y16" s="759" t="s">
        <v>104</v>
      </c>
      <c r="Z16" s="759" t="s">
        <v>643</v>
      </c>
      <c r="AA16" s="759" t="s">
        <v>104</v>
      </c>
      <c r="AB16" s="759" t="s">
        <v>646</v>
      </c>
      <c r="AC16" s="759" t="s">
        <v>650</v>
      </c>
      <c r="AD16" s="759" t="s">
        <v>650</v>
      </c>
      <c r="AE16" s="759" t="s">
        <v>651</v>
      </c>
      <c r="AF16" s="759" t="s">
        <v>659</v>
      </c>
      <c r="AG16" s="759" t="s">
        <v>670</v>
      </c>
      <c r="AH16" s="811" t="s">
        <v>13</v>
      </c>
      <c r="AI16" s="540"/>
      <c r="AJ16" s="540"/>
      <c r="AK16" s="540"/>
      <c r="AL16" s="540"/>
      <c r="AM16" s="540"/>
      <c r="AN16" s="678" t="s">
        <v>102</v>
      </c>
      <c r="AO16" s="678" t="s">
        <v>101</v>
      </c>
      <c r="AP16" s="678" t="s">
        <v>100</v>
      </c>
      <c r="AQ16" s="684" t="s">
        <v>169</v>
      </c>
      <c r="AR16" s="808" t="s">
        <v>170</v>
      </c>
      <c r="BK16" s="68"/>
    </row>
    <row r="17" spans="1:63" ht="13.5" customHeight="1" thickBot="1" x14ac:dyDescent="0.25">
      <c r="A17" s="736" t="s">
        <v>14</v>
      </c>
      <c r="B17" s="738" t="s">
        <v>15</v>
      </c>
      <c r="C17" s="738" t="s">
        <v>16</v>
      </c>
      <c r="D17" s="738" t="s">
        <v>17</v>
      </c>
      <c r="E17" s="738" t="s">
        <v>18</v>
      </c>
      <c r="F17" s="738"/>
      <c r="G17" s="738"/>
      <c r="H17" s="728"/>
      <c r="I17" s="729"/>
      <c r="J17" s="731"/>
      <c r="K17" s="752"/>
      <c r="L17" s="790"/>
      <c r="M17" s="783"/>
      <c r="N17" s="800"/>
      <c r="O17" s="790"/>
      <c r="P17" s="800"/>
      <c r="Q17" s="790"/>
      <c r="R17" s="786"/>
      <c r="S17" s="783"/>
      <c r="T17" s="793"/>
      <c r="U17" s="783"/>
      <c r="V17" s="803"/>
      <c r="W17" s="760"/>
      <c r="X17" s="760"/>
      <c r="Y17" s="760"/>
      <c r="Z17" s="760"/>
      <c r="AA17" s="760"/>
      <c r="AB17" s="760"/>
      <c r="AC17" s="760"/>
      <c r="AD17" s="760"/>
      <c r="AE17" s="760"/>
      <c r="AF17" s="760"/>
      <c r="AG17" s="760"/>
      <c r="AH17" s="812"/>
      <c r="AI17" s="541"/>
      <c r="AJ17" s="541"/>
      <c r="AK17" s="541"/>
      <c r="AL17" s="541"/>
      <c r="AM17" s="541"/>
      <c r="AN17" s="678"/>
      <c r="AO17" s="678"/>
      <c r="AP17" s="678"/>
      <c r="AQ17" s="685"/>
      <c r="AR17" s="809"/>
      <c r="BK17" s="68"/>
    </row>
    <row r="18" spans="1:63" ht="29.25" customHeight="1" x14ac:dyDescent="0.2">
      <c r="A18" s="737"/>
      <c r="B18" s="739"/>
      <c r="C18" s="739"/>
      <c r="D18" s="739"/>
      <c r="E18" s="85" t="s">
        <v>19</v>
      </c>
      <c r="F18" s="85" t="s">
        <v>20</v>
      </c>
      <c r="G18" s="85" t="s">
        <v>21</v>
      </c>
      <c r="H18" s="85" t="s">
        <v>22</v>
      </c>
      <c r="I18" s="85" t="s">
        <v>23</v>
      </c>
      <c r="J18" s="732"/>
      <c r="K18" s="753"/>
      <c r="L18" s="791"/>
      <c r="M18" s="784"/>
      <c r="N18" s="801"/>
      <c r="O18" s="791"/>
      <c r="P18" s="801"/>
      <c r="Q18" s="791"/>
      <c r="R18" s="787"/>
      <c r="S18" s="784"/>
      <c r="T18" s="794"/>
      <c r="U18" s="784"/>
      <c r="V18" s="804"/>
      <c r="W18" s="761"/>
      <c r="X18" s="761"/>
      <c r="Y18" s="761"/>
      <c r="Z18" s="761"/>
      <c r="AA18" s="761"/>
      <c r="AB18" s="761"/>
      <c r="AC18" s="761"/>
      <c r="AD18" s="761"/>
      <c r="AE18" s="761"/>
      <c r="AF18" s="761"/>
      <c r="AG18" s="761"/>
      <c r="AH18" s="813"/>
      <c r="AI18" s="542"/>
      <c r="AJ18" s="542"/>
      <c r="AK18" s="542"/>
      <c r="AL18" s="542"/>
      <c r="AM18" s="542"/>
      <c r="AN18" s="678"/>
      <c r="AO18" s="678"/>
      <c r="AP18" s="678"/>
      <c r="AQ18" s="686"/>
      <c r="AR18" s="810"/>
      <c r="BK18" s="68"/>
    </row>
    <row r="19" spans="1:63" x14ac:dyDescent="0.2">
      <c r="A19" s="86">
        <v>5</v>
      </c>
      <c r="B19" s="80">
        <v>6</v>
      </c>
      <c r="C19" s="80">
        <v>7</v>
      </c>
      <c r="D19" s="80">
        <v>8</v>
      </c>
      <c r="E19" s="80">
        <v>9</v>
      </c>
      <c r="F19" s="80">
        <v>10</v>
      </c>
      <c r="G19" s="80">
        <v>11</v>
      </c>
      <c r="H19" s="80">
        <v>12</v>
      </c>
      <c r="I19" s="80">
        <v>13</v>
      </c>
      <c r="J19" s="87"/>
      <c r="K19" s="80"/>
      <c r="L19" s="80"/>
      <c r="M19" s="80"/>
      <c r="N19" s="80"/>
      <c r="O19" s="360"/>
      <c r="P19" s="360"/>
      <c r="Q19" s="376"/>
      <c r="R19" s="376"/>
      <c r="S19" s="391"/>
      <c r="T19" s="391"/>
      <c r="U19" s="416"/>
      <c r="V19" s="416"/>
      <c r="W19" s="489"/>
      <c r="X19" s="551"/>
      <c r="Y19" s="572"/>
      <c r="Z19" s="572"/>
      <c r="AA19" s="582"/>
      <c r="AB19" s="582"/>
      <c r="AC19" s="615"/>
      <c r="AD19" s="619"/>
      <c r="AE19" s="619"/>
      <c r="AF19" s="634"/>
      <c r="AG19" s="659"/>
      <c r="AH19" s="226">
        <v>14</v>
      </c>
      <c r="AI19" s="468"/>
      <c r="AJ19" s="468"/>
      <c r="AK19" s="468"/>
      <c r="AL19" s="468"/>
      <c r="AM19" s="468"/>
      <c r="AN19" s="60"/>
      <c r="AO19" s="1"/>
      <c r="AP19" s="1"/>
      <c r="AQ19" s="1"/>
      <c r="AR19" s="67"/>
      <c r="BK19" s="68"/>
    </row>
    <row r="20" spans="1:63" ht="11.25" customHeight="1" x14ac:dyDescent="0.2">
      <c r="A20" s="89"/>
      <c r="B20" s="90"/>
      <c r="C20" s="89"/>
      <c r="D20" s="89"/>
      <c r="E20" s="89"/>
      <c r="F20" s="89"/>
      <c r="G20" s="89"/>
      <c r="H20" s="89"/>
      <c r="I20" s="89"/>
      <c r="J20" s="95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227"/>
      <c r="AI20" s="468"/>
      <c r="AJ20" s="468"/>
      <c r="AK20" s="468"/>
      <c r="AL20" s="468"/>
      <c r="AM20" s="468"/>
      <c r="BK20" s="68"/>
    </row>
    <row r="21" spans="1:63" ht="49.5" customHeight="1" x14ac:dyDescent="0.2">
      <c r="A21" s="212">
        <v>6</v>
      </c>
      <c r="B21" s="197" t="s">
        <v>215</v>
      </c>
      <c r="C21" s="197" t="s">
        <v>216</v>
      </c>
      <c r="D21" s="228">
        <v>222720</v>
      </c>
      <c r="E21" s="229" t="s">
        <v>53</v>
      </c>
      <c r="F21" s="230">
        <v>41218</v>
      </c>
      <c r="G21" s="228">
        <v>222720</v>
      </c>
      <c r="H21" s="231">
        <v>0.03</v>
      </c>
      <c r="I21" s="218">
        <f>G21*H21</f>
        <v>6681.5999999999995</v>
      </c>
      <c r="J21" s="219">
        <f>+H21/12</f>
        <v>2.5000000000000001E-3</v>
      </c>
      <c r="K21" s="218">
        <f>G21*J21</f>
        <v>556.80000000000007</v>
      </c>
      <c r="L21" s="218">
        <f>K21*43</f>
        <v>23942.400000000001</v>
      </c>
      <c r="M21" s="218">
        <f>G21*H21/12</f>
        <v>556.79999999999995</v>
      </c>
      <c r="N21" s="316">
        <f>L21+M21</f>
        <v>24499.200000000001</v>
      </c>
      <c r="O21" s="316">
        <f>+M21</f>
        <v>556.79999999999995</v>
      </c>
      <c r="P21" s="316">
        <f>N21+O21</f>
        <v>25056</v>
      </c>
      <c r="Q21" s="316">
        <f>+O21</f>
        <v>556.79999999999995</v>
      </c>
      <c r="R21" s="316">
        <f>P21+Q21</f>
        <v>25612.799999999999</v>
      </c>
      <c r="S21" s="316">
        <f>+Q21</f>
        <v>556.79999999999995</v>
      </c>
      <c r="T21" s="316">
        <v>27283.200000000001</v>
      </c>
      <c r="U21" s="316">
        <f>+S21</f>
        <v>556.79999999999995</v>
      </c>
      <c r="V21" s="316">
        <f>T21+U21</f>
        <v>27840</v>
      </c>
      <c r="W21" s="316">
        <f>V21+U21</f>
        <v>28396.799999999999</v>
      </c>
      <c r="X21" s="316">
        <f>W21+U21</f>
        <v>28953.599999999999</v>
      </c>
      <c r="Y21" s="316">
        <v>556.79999999999995</v>
      </c>
      <c r="Z21" s="316">
        <f>X21+Y21+AA21</f>
        <v>30067.199999999997</v>
      </c>
      <c r="AA21" s="316">
        <v>556.79999999999995</v>
      </c>
      <c r="AB21" s="316">
        <f>Z21+AA21</f>
        <v>30623.999999999996</v>
      </c>
      <c r="AC21" s="316">
        <f>AB21+AA21</f>
        <v>31180.799999999996</v>
      </c>
      <c r="AD21" s="316">
        <f>AC21+AA21</f>
        <v>31737.599999999995</v>
      </c>
      <c r="AE21" s="316">
        <f>AD21+AA21</f>
        <v>32294.399999999994</v>
      </c>
      <c r="AF21" s="316">
        <f>AE21+AA21</f>
        <v>32851.199999999997</v>
      </c>
      <c r="AG21" s="316">
        <f>AF21+AA21</f>
        <v>33408</v>
      </c>
      <c r="AH21" s="317">
        <f>G21-AG21</f>
        <v>189312</v>
      </c>
      <c r="AI21" s="317"/>
      <c r="AJ21" s="317"/>
      <c r="AK21" s="317"/>
      <c r="AL21" s="317"/>
      <c r="AM21" s="317"/>
      <c r="AN21" s="63">
        <v>42005</v>
      </c>
      <c r="AO21" s="45">
        <f>$AO$12-AN21+1</f>
        <v>1400</v>
      </c>
      <c r="AP21" s="45">
        <f>AO21/(365/12)</f>
        <v>46.027397260273972</v>
      </c>
      <c r="AQ21" s="45">
        <v>43</v>
      </c>
      <c r="AR21" s="65">
        <f t="shared" ref="AR21:AR52" si="0">+G21*J21*AQ21</f>
        <v>23942.400000000001</v>
      </c>
      <c r="BK21" s="68"/>
    </row>
    <row r="22" spans="1:63" ht="24" customHeight="1" x14ac:dyDescent="0.2">
      <c r="A22" s="212">
        <v>6</v>
      </c>
      <c r="B22" s="197" t="s">
        <v>217</v>
      </c>
      <c r="C22" s="197" t="s">
        <v>218</v>
      </c>
      <c r="D22" s="228">
        <v>116000</v>
      </c>
      <c r="E22" s="229" t="s">
        <v>219</v>
      </c>
      <c r="F22" s="230">
        <v>40898</v>
      </c>
      <c r="G22" s="228">
        <v>116000</v>
      </c>
      <c r="H22" s="231">
        <v>0.03</v>
      </c>
      <c r="I22" s="218">
        <f t="shared" ref="I22:I85" si="1">G22*H22</f>
        <v>3480</v>
      </c>
      <c r="J22" s="219">
        <f t="shared" ref="J22:J85" si="2">+H22/12</f>
        <v>2.5000000000000001E-3</v>
      </c>
      <c r="K22" s="218">
        <f t="shared" ref="K22:K85" si="3">G22*J22</f>
        <v>290</v>
      </c>
      <c r="L22" s="218">
        <f t="shared" ref="L22:L85" si="4">K22*43</f>
        <v>12470</v>
      </c>
      <c r="M22" s="218">
        <f t="shared" ref="M22:M85" si="5">G22*H22/12</f>
        <v>290</v>
      </c>
      <c r="N22" s="316">
        <f t="shared" ref="N22:N85" si="6">L22+M22</f>
        <v>12760</v>
      </c>
      <c r="O22" s="316">
        <f t="shared" ref="O22:S85" si="7">+M22</f>
        <v>290</v>
      </c>
      <c r="P22" s="316">
        <f t="shared" ref="P22:P85" si="8">N22+O22</f>
        <v>13050</v>
      </c>
      <c r="Q22" s="316">
        <f t="shared" si="7"/>
        <v>290</v>
      </c>
      <c r="R22" s="316">
        <f t="shared" ref="R22:R85" si="9">P22+Q22</f>
        <v>13340</v>
      </c>
      <c r="S22" s="316">
        <f t="shared" si="7"/>
        <v>290</v>
      </c>
      <c r="T22" s="316">
        <v>14210</v>
      </c>
      <c r="U22" s="316">
        <f t="shared" ref="U22:U85" si="10">+S22</f>
        <v>290</v>
      </c>
      <c r="V22" s="316">
        <f t="shared" ref="V22:V85" si="11">T22+U22</f>
        <v>14500</v>
      </c>
      <c r="W22" s="316">
        <f t="shared" ref="W22:W85" si="12">V22+U22</f>
        <v>14790</v>
      </c>
      <c r="X22" s="316">
        <f t="shared" ref="X22:X85" si="13">W22+U22</f>
        <v>15080</v>
      </c>
      <c r="Y22" s="316">
        <v>290</v>
      </c>
      <c r="Z22" s="316">
        <f t="shared" ref="Z22:Z85" si="14">X22+Y22+AA22</f>
        <v>15660</v>
      </c>
      <c r="AA22" s="316">
        <v>290</v>
      </c>
      <c r="AB22" s="316">
        <f t="shared" ref="AB22:AB85" si="15">Z22+AA22</f>
        <v>15950</v>
      </c>
      <c r="AC22" s="316">
        <f t="shared" ref="AC22:AC85" si="16">AB22+AA22</f>
        <v>16240</v>
      </c>
      <c r="AD22" s="316">
        <f t="shared" ref="AD22:AD85" si="17">AC22+AA22</f>
        <v>16530</v>
      </c>
      <c r="AE22" s="316">
        <f t="shared" ref="AE22:AE85" si="18">AD22+AA22</f>
        <v>16820</v>
      </c>
      <c r="AF22" s="316">
        <f t="shared" ref="AF22:AF85" si="19">AE22+AA22</f>
        <v>17110</v>
      </c>
      <c r="AG22" s="316">
        <f t="shared" ref="AG22:AG85" si="20">AF22+AA22</f>
        <v>17400</v>
      </c>
      <c r="AH22" s="317">
        <f t="shared" ref="AH22:AH85" si="21">G22-AG22</f>
        <v>98600</v>
      </c>
      <c r="AI22" s="317"/>
      <c r="AJ22" s="317"/>
      <c r="AK22" s="317"/>
      <c r="AL22" s="317"/>
      <c r="AM22" s="317"/>
      <c r="AN22" s="63">
        <v>42005</v>
      </c>
      <c r="AO22" s="45">
        <f t="shared" ref="AO22:AO85" si="22">$AO$12-AN22+1</f>
        <v>1400</v>
      </c>
      <c r="AP22" s="45">
        <f t="shared" ref="AP22:AP85" si="23">AO22/(365/12)</f>
        <v>46.027397260273972</v>
      </c>
      <c r="AQ22" s="45">
        <v>43</v>
      </c>
      <c r="AR22" s="65">
        <f t="shared" si="0"/>
        <v>12470</v>
      </c>
      <c r="BK22" s="68"/>
    </row>
    <row r="23" spans="1:63" ht="36" customHeight="1" x14ac:dyDescent="0.2">
      <c r="A23" s="212">
        <v>6</v>
      </c>
      <c r="B23" s="197" t="s">
        <v>220</v>
      </c>
      <c r="C23" s="197" t="s">
        <v>221</v>
      </c>
      <c r="D23" s="228">
        <v>13456</v>
      </c>
      <c r="E23" s="229" t="s">
        <v>222</v>
      </c>
      <c r="F23" s="230">
        <v>40871</v>
      </c>
      <c r="G23" s="228">
        <v>13456</v>
      </c>
      <c r="H23" s="231">
        <v>0.03</v>
      </c>
      <c r="I23" s="218">
        <f t="shared" si="1"/>
        <v>403.68</v>
      </c>
      <c r="J23" s="219">
        <f t="shared" si="2"/>
        <v>2.5000000000000001E-3</v>
      </c>
      <c r="K23" s="218">
        <f t="shared" si="3"/>
        <v>33.64</v>
      </c>
      <c r="L23" s="218">
        <f t="shared" si="4"/>
        <v>1446.52</v>
      </c>
      <c r="M23" s="316">
        <f t="shared" si="5"/>
        <v>33.64</v>
      </c>
      <c r="N23" s="316">
        <f t="shared" si="6"/>
        <v>1480.16</v>
      </c>
      <c r="O23" s="316">
        <f t="shared" si="7"/>
        <v>33.64</v>
      </c>
      <c r="P23" s="316">
        <f t="shared" si="8"/>
        <v>1513.8000000000002</v>
      </c>
      <c r="Q23" s="316">
        <f t="shared" si="7"/>
        <v>33.64</v>
      </c>
      <c r="R23" s="316">
        <f t="shared" si="9"/>
        <v>1547.4400000000003</v>
      </c>
      <c r="S23" s="316">
        <f t="shared" si="7"/>
        <v>33.64</v>
      </c>
      <c r="T23" s="316">
        <v>1648.3600000000006</v>
      </c>
      <c r="U23" s="316">
        <f t="shared" si="10"/>
        <v>33.64</v>
      </c>
      <c r="V23" s="316">
        <f t="shared" si="11"/>
        <v>1682.0000000000007</v>
      </c>
      <c r="W23" s="316">
        <f t="shared" si="12"/>
        <v>1715.6400000000008</v>
      </c>
      <c r="X23" s="316">
        <f t="shared" si="13"/>
        <v>1749.2800000000009</v>
      </c>
      <c r="Y23" s="316">
        <v>33.64</v>
      </c>
      <c r="Z23" s="316">
        <f t="shared" si="14"/>
        <v>1816.5600000000011</v>
      </c>
      <c r="AA23" s="316">
        <v>33.64</v>
      </c>
      <c r="AB23" s="316">
        <f t="shared" si="15"/>
        <v>1850.2000000000012</v>
      </c>
      <c r="AC23" s="316">
        <f t="shared" si="16"/>
        <v>1883.8400000000013</v>
      </c>
      <c r="AD23" s="316">
        <f t="shared" si="17"/>
        <v>1917.4800000000014</v>
      </c>
      <c r="AE23" s="316">
        <f t="shared" si="18"/>
        <v>1951.1200000000015</v>
      </c>
      <c r="AF23" s="316">
        <f t="shared" si="19"/>
        <v>1984.7600000000016</v>
      </c>
      <c r="AG23" s="316">
        <f t="shared" si="20"/>
        <v>2018.4000000000017</v>
      </c>
      <c r="AH23" s="317">
        <f t="shared" si="21"/>
        <v>11437.599999999999</v>
      </c>
      <c r="AI23" s="317"/>
      <c r="AJ23" s="317"/>
      <c r="AK23" s="317"/>
      <c r="AL23" s="317"/>
      <c r="AM23" s="317"/>
      <c r="AN23" s="63">
        <v>42005</v>
      </c>
      <c r="AO23" s="45">
        <f t="shared" si="22"/>
        <v>1400</v>
      </c>
      <c r="AP23" s="45">
        <f t="shared" si="23"/>
        <v>46.027397260273972</v>
      </c>
      <c r="AQ23" s="45">
        <v>43</v>
      </c>
      <c r="AR23" s="65">
        <f t="shared" si="0"/>
        <v>1446.52</v>
      </c>
      <c r="BK23" s="68"/>
    </row>
    <row r="24" spans="1:63" ht="36" customHeight="1" x14ac:dyDescent="0.2">
      <c r="A24" s="212">
        <v>6</v>
      </c>
      <c r="B24" s="197" t="s">
        <v>223</v>
      </c>
      <c r="C24" s="197" t="s">
        <v>221</v>
      </c>
      <c r="D24" s="228">
        <v>13456</v>
      </c>
      <c r="E24" s="229" t="s">
        <v>222</v>
      </c>
      <c r="F24" s="230">
        <v>40871</v>
      </c>
      <c r="G24" s="228">
        <v>13456</v>
      </c>
      <c r="H24" s="231">
        <v>0.03</v>
      </c>
      <c r="I24" s="218">
        <f t="shared" si="1"/>
        <v>403.68</v>
      </c>
      <c r="J24" s="219">
        <f t="shared" si="2"/>
        <v>2.5000000000000001E-3</v>
      </c>
      <c r="K24" s="218">
        <f t="shared" si="3"/>
        <v>33.64</v>
      </c>
      <c r="L24" s="218">
        <f t="shared" si="4"/>
        <v>1446.52</v>
      </c>
      <c r="M24" s="316">
        <f t="shared" si="5"/>
        <v>33.64</v>
      </c>
      <c r="N24" s="316">
        <f t="shared" si="6"/>
        <v>1480.16</v>
      </c>
      <c r="O24" s="316">
        <f t="shared" si="7"/>
        <v>33.64</v>
      </c>
      <c r="P24" s="316">
        <f t="shared" si="8"/>
        <v>1513.8000000000002</v>
      </c>
      <c r="Q24" s="316">
        <f t="shared" si="7"/>
        <v>33.64</v>
      </c>
      <c r="R24" s="316">
        <f t="shared" si="9"/>
        <v>1547.4400000000003</v>
      </c>
      <c r="S24" s="316">
        <f t="shared" si="7"/>
        <v>33.64</v>
      </c>
      <c r="T24" s="316">
        <v>1648.3600000000006</v>
      </c>
      <c r="U24" s="316">
        <f t="shared" si="10"/>
        <v>33.64</v>
      </c>
      <c r="V24" s="316">
        <f t="shared" si="11"/>
        <v>1682.0000000000007</v>
      </c>
      <c r="W24" s="316">
        <f t="shared" si="12"/>
        <v>1715.6400000000008</v>
      </c>
      <c r="X24" s="316">
        <f t="shared" si="13"/>
        <v>1749.2800000000009</v>
      </c>
      <c r="Y24" s="316">
        <v>33.64</v>
      </c>
      <c r="Z24" s="316">
        <f t="shared" si="14"/>
        <v>1816.5600000000011</v>
      </c>
      <c r="AA24" s="316">
        <v>33.64</v>
      </c>
      <c r="AB24" s="316">
        <f t="shared" si="15"/>
        <v>1850.2000000000012</v>
      </c>
      <c r="AC24" s="316">
        <f t="shared" si="16"/>
        <v>1883.8400000000013</v>
      </c>
      <c r="AD24" s="316">
        <f t="shared" si="17"/>
        <v>1917.4800000000014</v>
      </c>
      <c r="AE24" s="316">
        <f t="shared" si="18"/>
        <v>1951.1200000000015</v>
      </c>
      <c r="AF24" s="316">
        <f t="shared" si="19"/>
        <v>1984.7600000000016</v>
      </c>
      <c r="AG24" s="316">
        <f t="shared" si="20"/>
        <v>2018.4000000000017</v>
      </c>
      <c r="AH24" s="317">
        <f t="shared" si="21"/>
        <v>11437.599999999999</v>
      </c>
      <c r="AI24" s="317"/>
      <c r="AJ24" s="317"/>
      <c r="AK24" s="317"/>
      <c r="AL24" s="317"/>
      <c r="AM24" s="317"/>
      <c r="AN24" s="63">
        <v>42005</v>
      </c>
      <c r="AO24" s="45">
        <f t="shared" si="22"/>
        <v>1400</v>
      </c>
      <c r="AP24" s="45">
        <f t="shared" si="23"/>
        <v>46.027397260273972</v>
      </c>
      <c r="AQ24" s="45">
        <v>43</v>
      </c>
      <c r="AR24" s="65">
        <f t="shared" si="0"/>
        <v>1446.52</v>
      </c>
      <c r="BK24" s="68"/>
    </row>
    <row r="25" spans="1:63" ht="36" customHeight="1" x14ac:dyDescent="0.2">
      <c r="A25" s="212">
        <v>6</v>
      </c>
      <c r="B25" s="197" t="s">
        <v>224</v>
      </c>
      <c r="C25" s="197" t="s">
        <v>221</v>
      </c>
      <c r="D25" s="228">
        <v>13456</v>
      </c>
      <c r="E25" s="229" t="s">
        <v>222</v>
      </c>
      <c r="F25" s="230">
        <v>40871</v>
      </c>
      <c r="G25" s="228">
        <v>13456</v>
      </c>
      <c r="H25" s="231">
        <v>0.03</v>
      </c>
      <c r="I25" s="218">
        <f t="shared" si="1"/>
        <v>403.68</v>
      </c>
      <c r="J25" s="219">
        <f t="shared" si="2"/>
        <v>2.5000000000000001E-3</v>
      </c>
      <c r="K25" s="218">
        <f t="shared" si="3"/>
        <v>33.64</v>
      </c>
      <c r="L25" s="218">
        <f t="shared" si="4"/>
        <v>1446.52</v>
      </c>
      <c r="M25" s="316">
        <f t="shared" si="5"/>
        <v>33.64</v>
      </c>
      <c r="N25" s="316">
        <f t="shared" si="6"/>
        <v>1480.16</v>
      </c>
      <c r="O25" s="316">
        <f t="shared" si="7"/>
        <v>33.64</v>
      </c>
      <c r="P25" s="316">
        <f t="shared" si="8"/>
        <v>1513.8000000000002</v>
      </c>
      <c r="Q25" s="316">
        <f t="shared" si="7"/>
        <v>33.64</v>
      </c>
      <c r="R25" s="316">
        <f t="shared" si="9"/>
        <v>1547.4400000000003</v>
      </c>
      <c r="S25" s="316">
        <f t="shared" si="7"/>
        <v>33.64</v>
      </c>
      <c r="T25" s="316">
        <v>1648.3600000000006</v>
      </c>
      <c r="U25" s="316">
        <f t="shared" si="10"/>
        <v>33.64</v>
      </c>
      <c r="V25" s="316">
        <f t="shared" si="11"/>
        <v>1682.0000000000007</v>
      </c>
      <c r="W25" s="316">
        <f t="shared" si="12"/>
        <v>1715.6400000000008</v>
      </c>
      <c r="X25" s="316">
        <f t="shared" si="13"/>
        <v>1749.2800000000009</v>
      </c>
      <c r="Y25" s="316">
        <v>33.64</v>
      </c>
      <c r="Z25" s="316">
        <f t="shared" si="14"/>
        <v>1816.5600000000011</v>
      </c>
      <c r="AA25" s="316">
        <v>33.64</v>
      </c>
      <c r="AB25" s="316">
        <f t="shared" si="15"/>
        <v>1850.2000000000012</v>
      </c>
      <c r="AC25" s="316">
        <f t="shared" si="16"/>
        <v>1883.8400000000013</v>
      </c>
      <c r="AD25" s="316">
        <f t="shared" si="17"/>
        <v>1917.4800000000014</v>
      </c>
      <c r="AE25" s="316">
        <f t="shared" si="18"/>
        <v>1951.1200000000015</v>
      </c>
      <c r="AF25" s="316">
        <f t="shared" si="19"/>
        <v>1984.7600000000016</v>
      </c>
      <c r="AG25" s="316">
        <f t="shared" si="20"/>
        <v>2018.4000000000017</v>
      </c>
      <c r="AH25" s="317">
        <f t="shared" si="21"/>
        <v>11437.599999999999</v>
      </c>
      <c r="AI25" s="317"/>
      <c r="AJ25" s="317"/>
      <c r="AK25" s="317"/>
      <c r="AL25" s="317"/>
      <c r="AM25" s="317"/>
      <c r="AN25" s="63">
        <v>42005</v>
      </c>
      <c r="AO25" s="45">
        <f t="shared" si="22"/>
        <v>1400</v>
      </c>
      <c r="AP25" s="45">
        <f t="shared" si="23"/>
        <v>46.027397260273972</v>
      </c>
      <c r="AQ25" s="45">
        <v>43</v>
      </c>
      <c r="AR25" s="65">
        <f t="shared" si="0"/>
        <v>1446.52</v>
      </c>
      <c r="BK25" s="68"/>
    </row>
    <row r="26" spans="1:63" ht="36" x14ac:dyDescent="0.2">
      <c r="A26" s="212">
        <v>6</v>
      </c>
      <c r="B26" s="197" t="s">
        <v>225</v>
      </c>
      <c r="C26" s="197" t="s">
        <v>221</v>
      </c>
      <c r="D26" s="228">
        <v>13456</v>
      </c>
      <c r="E26" s="229" t="s">
        <v>222</v>
      </c>
      <c r="F26" s="230">
        <v>40871</v>
      </c>
      <c r="G26" s="228">
        <v>13456</v>
      </c>
      <c r="H26" s="231">
        <v>0.03</v>
      </c>
      <c r="I26" s="218">
        <f t="shared" si="1"/>
        <v>403.68</v>
      </c>
      <c r="J26" s="219">
        <f t="shared" si="2"/>
        <v>2.5000000000000001E-3</v>
      </c>
      <c r="K26" s="218">
        <f t="shared" si="3"/>
        <v>33.64</v>
      </c>
      <c r="L26" s="218">
        <f t="shared" si="4"/>
        <v>1446.52</v>
      </c>
      <c r="M26" s="316">
        <f t="shared" si="5"/>
        <v>33.64</v>
      </c>
      <c r="N26" s="316">
        <f t="shared" si="6"/>
        <v>1480.16</v>
      </c>
      <c r="O26" s="316">
        <f t="shared" si="7"/>
        <v>33.64</v>
      </c>
      <c r="P26" s="316">
        <f t="shared" si="8"/>
        <v>1513.8000000000002</v>
      </c>
      <c r="Q26" s="316">
        <f t="shared" si="7"/>
        <v>33.64</v>
      </c>
      <c r="R26" s="316">
        <f t="shared" si="9"/>
        <v>1547.4400000000003</v>
      </c>
      <c r="S26" s="316">
        <f t="shared" si="7"/>
        <v>33.64</v>
      </c>
      <c r="T26" s="316">
        <v>1648.3600000000006</v>
      </c>
      <c r="U26" s="316">
        <f t="shared" si="10"/>
        <v>33.64</v>
      </c>
      <c r="V26" s="316">
        <f t="shared" si="11"/>
        <v>1682.0000000000007</v>
      </c>
      <c r="W26" s="316">
        <f t="shared" si="12"/>
        <v>1715.6400000000008</v>
      </c>
      <c r="X26" s="316">
        <f t="shared" si="13"/>
        <v>1749.2800000000009</v>
      </c>
      <c r="Y26" s="316">
        <v>33.64</v>
      </c>
      <c r="Z26" s="316">
        <f t="shared" si="14"/>
        <v>1816.5600000000011</v>
      </c>
      <c r="AA26" s="316">
        <v>33.64</v>
      </c>
      <c r="AB26" s="316">
        <f t="shared" si="15"/>
        <v>1850.2000000000012</v>
      </c>
      <c r="AC26" s="316">
        <f t="shared" si="16"/>
        <v>1883.8400000000013</v>
      </c>
      <c r="AD26" s="316">
        <f t="shared" si="17"/>
        <v>1917.4800000000014</v>
      </c>
      <c r="AE26" s="316">
        <f t="shared" si="18"/>
        <v>1951.1200000000015</v>
      </c>
      <c r="AF26" s="316">
        <f t="shared" si="19"/>
        <v>1984.7600000000016</v>
      </c>
      <c r="AG26" s="316">
        <f t="shared" si="20"/>
        <v>2018.4000000000017</v>
      </c>
      <c r="AH26" s="317">
        <f t="shared" si="21"/>
        <v>11437.599999999999</v>
      </c>
      <c r="AI26" s="317"/>
      <c r="AJ26" s="317"/>
      <c r="AK26" s="317"/>
      <c r="AL26" s="317"/>
      <c r="AM26" s="317"/>
      <c r="AN26" s="63">
        <v>42005</v>
      </c>
      <c r="AO26" s="45">
        <f t="shared" si="22"/>
        <v>1400</v>
      </c>
      <c r="AP26" s="45">
        <f t="shared" si="23"/>
        <v>46.027397260273972</v>
      </c>
      <c r="AQ26" s="45">
        <v>43</v>
      </c>
      <c r="AR26" s="65">
        <f t="shared" si="0"/>
        <v>1446.52</v>
      </c>
      <c r="BK26" s="68"/>
    </row>
    <row r="27" spans="1:63" ht="36" x14ac:dyDescent="0.2">
      <c r="A27" s="212">
        <v>6</v>
      </c>
      <c r="B27" s="197" t="s">
        <v>226</v>
      </c>
      <c r="C27" s="197" t="s">
        <v>221</v>
      </c>
      <c r="D27" s="228">
        <v>13456</v>
      </c>
      <c r="E27" s="229" t="s">
        <v>222</v>
      </c>
      <c r="F27" s="230">
        <v>40871</v>
      </c>
      <c r="G27" s="228">
        <v>13456</v>
      </c>
      <c r="H27" s="231">
        <v>0.03</v>
      </c>
      <c r="I27" s="218">
        <f t="shared" si="1"/>
        <v>403.68</v>
      </c>
      <c r="J27" s="219">
        <f t="shared" si="2"/>
        <v>2.5000000000000001E-3</v>
      </c>
      <c r="K27" s="218">
        <f t="shared" si="3"/>
        <v>33.64</v>
      </c>
      <c r="L27" s="218">
        <f t="shared" si="4"/>
        <v>1446.52</v>
      </c>
      <c r="M27" s="316">
        <f t="shared" si="5"/>
        <v>33.64</v>
      </c>
      <c r="N27" s="316">
        <f t="shared" si="6"/>
        <v>1480.16</v>
      </c>
      <c r="O27" s="316">
        <f t="shared" si="7"/>
        <v>33.64</v>
      </c>
      <c r="P27" s="316">
        <f t="shared" si="8"/>
        <v>1513.8000000000002</v>
      </c>
      <c r="Q27" s="316">
        <f t="shared" si="7"/>
        <v>33.64</v>
      </c>
      <c r="R27" s="316">
        <f t="shared" si="9"/>
        <v>1547.4400000000003</v>
      </c>
      <c r="S27" s="316">
        <f t="shared" si="7"/>
        <v>33.64</v>
      </c>
      <c r="T27" s="316">
        <v>1648.3600000000006</v>
      </c>
      <c r="U27" s="316">
        <f t="shared" si="10"/>
        <v>33.64</v>
      </c>
      <c r="V27" s="316">
        <f t="shared" si="11"/>
        <v>1682.0000000000007</v>
      </c>
      <c r="W27" s="316">
        <f t="shared" si="12"/>
        <v>1715.6400000000008</v>
      </c>
      <c r="X27" s="316">
        <f t="shared" si="13"/>
        <v>1749.2800000000009</v>
      </c>
      <c r="Y27" s="316">
        <v>33.64</v>
      </c>
      <c r="Z27" s="316">
        <f t="shared" si="14"/>
        <v>1816.5600000000011</v>
      </c>
      <c r="AA27" s="316">
        <v>33.64</v>
      </c>
      <c r="AB27" s="316">
        <f t="shared" si="15"/>
        <v>1850.2000000000012</v>
      </c>
      <c r="AC27" s="316">
        <f t="shared" si="16"/>
        <v>1883.8400000000013</v>
      </c>
      <c r="AD27" s="316">
        <f t="shared" si="17"/>
        <v>1917.4800000000014</v>
      </c>
      <c r="AE27" s="316">
        <f t="shared" si="18"/>
        <v>1951.1200000000015</v>
      </c>
      <c r="AF27" s="316">
        <f t="shared" si="19"/>
        <v>1984.7600000000016</v>
      </c>
      <c r="AG27" s="316">
        <f t="shared" si="20"/>
        <v>2018.4000000000017</v>
      </c>
      <c r="AH27" s="317">
        <f t="shared" si="21"/>
        <v>11437.599999999999</v>
      </c>
      <c r="AI27" s="317"/>
      <c r="AJ27" s="317"/>
      <c r="AK27" s="317"/>
      <c r="AL27" s="317"/>
      <c r="AM27" s="317"/>
      <c r="AN27" s="63">
        <v>42005</v>
      </c>
      <c r="AO27" s="45">
        <f t="shared" si="22"/>
        <v>1400</v>
      </c>
      <c r="AP27" s="45">
        <f t="shared" si="23"/>
        <v>46.027397260273972</v>
      </c>
      <c r="AQ27" s="45">
        <v>43</v>
      </c>
      <c r="AR27" s="65">
        <f t="shared" si="0"/>
        <v>1446.52</v>
      </c>
      <c r="BK27" s="68"/>
    </row>
    <row r="28" spans="1:63" ht="36" x14ac:dyDescent="0.2">
      <c r="A28" s="212">
        <v>6</v>
      </c>
      <c r="B28" s="197" t="s">
        <v>227</v>
      </c>
      <c r="C28" s="197" t="s">
        <v>221</v>
      </c>
      <c r="D28" s="228">
        <v>13456</v>
      </c>
      <c r="E28" s="229" t="s">
        <v>222</v>
      </c>
      <c r="F28" s="230">
        <v>40871</v>
      </c>
      <c r="G28" s="228">
        <v>13456</v>
      </c>
      <c r="H28" s="231">
        <v>0.03</v>
      </c>
      <c r="I28" s="218">
        <f t="shared" si="1"/>
        <v>403.68</v>
      </c>
      <c r="J28" s="219">
        <f t="shared" si="2"/>
        <v>2.5000000000000001E-3</v>
      </c>
      <c r="K28" s="218">
        <f t="shared" si="3"/>
        <v>33.64</v>
      </c>
      <c r="L28" s="218">
        <f t="shared" si="4"/>
        <v>1446.52</v>
      </c>
      <c r="M28" s="316">
        <f t="shared" si="5"/>
        <v>33.64</v>
      </c>
      <c r="N28" s="316">
        <f t="shared" si="6"/>
        <v>1480.16</v>
      </c>
      <c r="O28" s="316">
        <f t="shared" si="7"/>
        <v>33.64</v>
      </c>
      <c r="P28" s="316">
        <f t="shared" si="8"/>
        <v>1513.8000000000002</v>
      </c>
      <c r="Q28" s="316">
        <f t="shared" si="7"/>
        <v>33.64</v>
      </c>
      <c r="R28" s="316">
        <f t="shared" si="9"/>
        <v>1547.4400000000003</v>
      </c>
      <c r="S28" s="316">
        <f t="shared" si="7"/>
        <v>33.64</v>
      </c>
      <c r="T28" s="316">
        <v>1648.3600000000006</v>
      </c>
      <c r="U28" s="316">
        <f t="shared" si="10"/>
        <v>33.64</v>
      </c>
      <c r="V28" s="316">
        <f t="shared" si="11"/>
        <v>1682.0000000000007</v>
      </c>
      <c r="W28" s="316">
        <f t="shared" si="12"/>
        <v>1715.6400000000008</v>
      </c>
      <c r="X28" s="316">
        <f t="shared" si="13"/>
        <v>1749.2800000000009</v>
      </c>
      <c r="Y28" s="316">
        <v>33.64</v>
      </c>
      <c r="Z28" s="316">
        <f t="shared" si="14"/>
        <v>1816.5600000000011</v>
      </c>
      <c r="AA28" s="316">
        <v>33.64</v>
      </c>
      <c r="AB28" s="316">
        <f t="shared" si="15"/>
        <v>1850.2000000000012</v>
      </c>
      <c r="AC28" s="316">
        <f t="shared" si="16"/>
        <v>1883.8400000000013</v>
      </c>
      <c r="AD28" s="316">
        <f t="shared" si="17"/>
        <v>1917.4800000000014</v>
      </c>
      <c r="AE28" s="316">
        <f t="shared" si="18"/>
        <v>1951.1200000000015</v>
      </c>
      <c r="AF28" s="316">
        <f t="shared" si="19"/>
        <v>1984.7600000000016</v>
      </c>
      <c r="AG28" s="316">
        <f t="shared" si="20"/>
        <v>2018.4000000000017</v>
      </c>
      <c r="AH28" s="317">
        <f t="shared" si="21"/>
        <v>11437.599999999999</v>
      </c>
      <c r="AI28" s="317"/>
      <c r="AJ28" s="317"/>
      <c r="AK28" s="317"/>
      <c r="AL28" s="317"/>
      <c r="AM28" s="317"/>
      <c r="AN28" s="63">
        <v>42005</v>
      </c>
      <c r="AO28" s="45">
        <f t="shared" si="22"/>
        <v>1400</v>
      </c>
      <c r="AP28" s="45">
        <f t="shared" si="23"/>
        <v>46.027397260273972</v>
      </c>
      <c r="AQ28" s="45">
        <v>43</v>
      </c>
      <c r="AR28" s="65">
        <f t="shared" si="0"/>
        <v>1446.52</v>
      </c>
      <c r="BK28" s="68"/>
    </row>
    <row r="29" spans="1:63" ht="36" x14ac:dyDescent="0.2">
      <c r="A29" s="212">
        <v>6</v>
      </c>
      <c r="B29" s="197" t="s">
        <v>228</v>
      </c>
      <c r="C29" s="197" t="s">
        <v>221</v>
      </c>
      <c r="D29" s="228">
        <v>13456</v>
      </c>
      <c r="E29" s="229" t="s">
        <v>222</v>
      </c>
      <c r="F29" s="230">
        <v>40871</v>
      </c>
      <c r="G29" s="228">
        <v>13456</v>
      </c>
      <c r="H29" s="231">
        <v>0.03</v>
      </c>
      <c r="I29" s="218">
        <f t="shared" si="1"/>
        <v>403.68</v>
      </c>
      <c r="J29" s="219">
        <f t="shared" si="2"/>
        <v>2.5000000000000001E-3</v>
      </c>
      <c r="K29" s="218">
        <f t="shared" si="3"/>
        <v>33.64</v>
      </c>
      <c r="L29" s="218">
        <f t="shared" si="4"/>
        <v>1446.52</v>
      </c>
      <c r="M29" s="316">
        <f t="shared" si="5"/>
        <v>33.64</v>
      </c>
      <c r="N29" s="316">
        <f t="shared" si="6"/>
        <v>1480.16</v>
      </c>
      <c r="O29" s="316">
        <f t="shared" si="7"/>
        <v>33.64</v>
      </c>
      <c r="P29" s="316">
        <f t="shared" si="8"/>
        <v>1513.8000000000002</v>
      </c>
      <c r="Q29" s="316">
        <f t="shared" si="7"/>
        <v>33.64</v>
      </c>
      <c r="R29" s="316">
        <f t="shared" si="9"/>
        <v>1547.4400000000003</v>
      </c>
      <c r="S29" s="316">
        <f t="shared" si="7"/>
        <v>33.64</v>
      </c>
      <c r="T29" s="316">
        <v>1648.3600000000006</v>
      </c>
      <c r="U29" s="316">
        <f t="shared" si="10"/>
        <v>33.64</v>
      </c>
      <c r="V29" s="316">
        <f t="shared" si="11"/>
        <v>1682.0000000000007</v>
      </c>
      <c r="W29" s="316">
        <f t="shared" si="12"/>
        <v>1715.6400000000008</v>
      </c>
      <c r="X29" s="316">
        <f t="shared" si="13"/>
        <v>1749.2800000000009</v>
      </c>
      <c r="Y29" s="316">
        <v>33.64</v>
      </c>
      <c r="Z29" s="316">
        <f t="shared" si="14"/>
        <v>1816.5600000000011</v>
      </c>
      <c r="AA29" s="316">
        <v>33.64</v>
      </c>
      <c r="AB29" s="316">
        <f t="shared" si="15"/>
        <v>1850.2000000000012</v>
      </c>
      <c r="AC29" s="316">
        <f t="shared" si="16"/>
        <v>1883.8400000000013</v>
      </c>
      <c r="AD29" s="316">
        <f t="shared" si="17"/>
        <v>1917.4800000000014</v>
      </c>
      <c r="AE29" s="316">
        <f t="shared" si="18"/>
        <v>1951.1200000000015</v>
      </c>
      <c r="AF29" s="316">
        <f t="shared" si="19"/>
        <v>1984.7600000000016</v>
      </c>
      <c r="AG29" s="316">
        <f t="shared" si="20"/>
        <v>2018.4000000000017</v>
      </c>
      <c r="AH29" s="317">
        <f t="shared" si="21"/>
        <v>11437.599999999999</v>
      </c>
      <c r="AI29" s="317"/>
      <c r="AJ29" s="317"/>
      <c r="AK29" s="317"/>
      <c r="AL29" s="317"/>
      <c r="AM29" s="317"/>
      <c r="AN29" s="63">
        <v>42005</v>
      </c>
      <c r="AO29" s="45">
        <f t="shared" si="22"/>
        <v>1400</v>
      </c>
      <c r="AP29" s="45">
        <f t="shared" si="23"/>
        <v>46.027397260273972</v>
      </c>
      <c r="AQ29" s="45">
        <v>43</v>
      </c>
      <c r="AR29" s="65">
        <f t="shared" si="0"/>
        <v>1446.52</v>
      </c>
      <c r="BK29" s="68"/>
    </row>
    <row r="30" spans="1:63" ht="36" x14ac:dyDescent="0.2">
      <c r="A30" s="212">
        <v>6</v>
      </c>
      <c r="B30" s="197" t="s">
        <v>229</v>
      </c>
      <c r="C30" s="197" t="s">
        <v>221</v>
      </c>
      <c r="D30" s="228">
        <v>13456</v>
      </c>
      <c r="E30" s="229" t="s">
        <v>222</v>
      </c>
      <c r="F30" s="230">
        <v>40871</v>
      </c>
      <c r="G30" s="228">
        <v>13456</v>
      </c>
      <c r="H30" s="231">
        <v>0.03</v>
      </c>
      <c r="I30" s="218">
        <f t="shared" si="1"/>
        <v>403.68</v>
      </c>
      <c r="J30" s="219">
        <f t="shared" si="2"/>
        <v>2.5000000000000001E-3</v>
      </c>
      <c r="K30" s="218">
        <f t="shared" si="3"/>
        <v>33.64</v>
      </c>
      <c r="L30" s="218">
        <f t="shared" si="4"/>
        <v>1446.52</v>
      </c>
      <c r="M30" s="316">
        <f t="shared" si="5"/>
        <v>33.64</v>
      </c>
      <c r="N30" s="316">
        <f t="shared" si="6"/>
        <v>1480.16</v>
      </c>
      <c r="O30" s="316">
        <f t="shared" si="7"/>
        <v>33.64</v>
      </c>
      <c r="P30" s="316">
        <f t="shared" si="8"/>
        <v>1513.8000000000002</v>
      </c>
      <c r="Q30" s="316">
        <f t="shared" si="7"/>
        <v>33.64</v>
      </c>
      <c r="R30" s="316">
        <f t="shared" si="9"/>
        <v>1547.4400000000003</v>
      </c>
      <c r="S30" s="316">
        <f t="shared" si="7"/>
        <v>33.64</v>
      </c>
      <c r="T30" s="316">
        <v>1648.3600000000006</v>
      </c>
      <c r="U30" s="316">
        <f t="shared" si="10"/>
        <v>33.64</v>
      </c>
      <c r="V30" s="316">
        <f t="shared" si="11"/>
        <v>1682.0000000000007</v>
      </c>
      <c r="W30" s="316">
        <f t="shared" si="12"/>
        <v>1715.6400000000008</v>
      </c>
      <c r="X30" s="316">
        <f t="shared" si="13"/>
        <v>1749.2800000000009</v>
      </c>
      <c r="Y30" s="316">
        <v>33.64</v>
      </c>
      <c r="Z30" s="316">
        <f t="shared" si="14"/>
        <v>1816.5600000000011</v>
      </c>
      <c r="AA30" s="316">
        <v>33.64</v>
      </c>
      <c r="AB30" s="316">
        <f t="shared" si="15"/>
        <v>1850.2000000000012</v>
      </c>
      <c r="AC30" s="316">
        <f t="shared" si="16"/>
        <v>1883.8400000000013</v>
      </c>
      <c r="AD30" s="316">
        <f t="shared" si="17"/>
        <v>1917.4800000000014</v>
      </c>
      <c r="AE30" s="316">
        <f t="shared" si="18"/>
        <v>1951.1200000000015</v>
      </c>
      <c r="AF30" s="316">
        <f t="shared" si="19"/>
        <v>1984.7600000000016</v>
      </c>
      <c r="AG30" s="316">
        <f t="shared" si="20"/>
        <v>2018.4000000000017</v>
      </c>
      <c r="AH30" s="317">
        <f t="shared" si="21"/>
        <v>11437.599999999999</v>
      </c>
      <c r="AI30" s="317"/>
      <c r="AJ30" s="317"/>
      <c r="AK30" s="317"/>
      <c r="AL30" s="317"/>
      <c r="AM30" s="317"/>
      <c r="AN30" s="63">
        <v>42005</v>
      </c>
      <c r="AO30" s="45">
        <f t="shared" si="22"/>
        <v>1400</v>
      </c>
      <c r="AP30" s="45">
        <f t="shared" si="23"/>
        <v>46.027397260273972</v>
      </c>
      <c r="AQ30" s="45">
        <v>43</v>
      </c>
      <c r="AR30" s="65">
        <f t="shared" si="0"/>
        <v>1446.52</v>
      </c>
      <c r="BK30" s="68"/>
    </row>
    <row r="31" spans="1:63" ht="36" customHeight="1" x14ac:dyDescent="0.2">
      <c r="A31" s="212">
        <v>6</v>
      </c>
      <c r="B31" s="197" t="s">
        <v>230</v>
      </c>
      <c r="C31" s="197" t="s">
        <v>221</v>
      </c>
      <c r="D31" s="228">
        <v>13456</v>
      </c>
      <c r="E31" s="229" t="s">
        <v>222</v>
      </c>
      <c r="F31" s="230">
        <v>40871</v>
      </c>
      <c r="G31" s="228">
        <v>13456</v>
      </c>
      <c r="H31" s="231">
        <v>0.03</v>
      </c>
      <c r="I31" s="218">
        <f t="shared" si="1"/>
        <v>403.68</v>
      </c>
      <c r="J31" s="219">
        <f t="shared" si="2"/>
        <v>2.5000000000000001E-3</v>
      </c>
      <c r="K31" s="218">
        <f t="shared" si="3"/>
        <v>33.64</v>
      </c>
      <c r="L31" s="218">
        <f t="shared" si="4"/>
        <v>1446.52</v>
      </c>
      <c r="M31" s="316">
        <f t="shared" si="5"/>
        <v>33.64</v>
      </c>
      <c r="N31" s="316">
        <f t="shared" si="6"/>
        <v>1480.16</v>
      </c>
      <c r="O31" s="316">
        <f t="shared" si="7"/>
        <v>33.64</v>
      </c>
      <c r="P31" s="316">
        <f t="shared" si="8"/>
        <v>1513.8000000000002</v>
      </c>
      <c r="Q31" s="316">
        <f t="shared" si="7"/>
        <v>33.64</v>
      </c>
      <c r="R31" s="316">
        <f t="shared" si="9"/>
        <v>1547.4400000000003</v>
      </c>
      <c r="S31" s="316">
        <f t="shared" si="7"/>
        <v>33.64</v>
      </c>
      <c r="T31" s="316">
        <v>1648.3600000000006</v>
      </c>
      <c r="U31" s="316">
        <f t="shared" si="10"/>
        <v>33.64</v>
      </c>
      <c r="V31" s="316">
        <f t="shared" si="11"/>
        <v>1682.0000000000007</v>
      </c>
      <c r="W31" s="316">
        <f t="shared" si="12"/>
        <v>1715.6400000000008</v>
      </c>
      <c r="X31" s="316">
        <f t="shared" si="13"/>
        <v>1749.2800000000009</v>
      </c>
      <c r="Y31" s="316">
        <v>33.64</v>
      </c>
      <c r="Z31" s="316">
        <f t="shared" si="14"/>
        <v>1816.5600000000011</v>
      </c>
      <c r="AA31" s="316">
        <v>33.64</v>
      </c>
      <c r="AB31" s="316">
        <f t="shared" si="15"/>
        <v>1850.2000000000012</v>
      </c>
      <c r="AC31" s="316">
        <f t="shared" si="16"/>
        <v>1883.8400000000013</v>
      </c>
      <c r="AD31" s="316">
        <f t="shared" si="17"/>
        <v>1917.4800000000014</v>
      </c>
      <c r="AE31" s="316">
        <f t="shared" si="18"/>
        <v>1951.1200000000015</v>
      </c>
      <c r="AF31" s="316">
        <f t="shared" si="19"/>
        <v>1984.7600000000016</v>
      </c>
      <c r="AG31" s="316">
        <f t="shared" si="20"/>
        <v>2018.4000000000017</v>
      </c>
      <c r="AH31" s="317">
        <f t="shared" si="21"/>
        <v>11437.599999999999</v>
      </c>
      <c r="AI31" s="317"/>
      <c r="AJ31" s="317"/>
      <c r="AK31" s="317"/>
      <c r="AL31" s="317"/>
      <c r="AM31" s="317"/>
      <c r="AN31" s="63">
        <v>42005</v>
      </c>
      <c r="AO31" s="45">
        <f t="shared" si="22"/>
        <v>1400</v>
      </c>
      <c r="AP31" s="45">
        <f t="shared" si="23"/>
        <v>46.027397260273972</v>
      </c>
      <c r="AQ31" s="45">
        <v>43</v>
      </c>
      <c r="AR31" s="65">
        <f t="shared" si="0"/>
        <v>1446.52</v>
      </c>
      <c r="BK31" s="68"/>
    </row>
    <row r="32" spans="1:63" ht="36" customHeight="1" x14ac:dyDescent="0.2">
      <c r="A32" s="212">
        <v>6</v>
      </c>
      <c r="B32" s="197" t="s">
        <v>231</v>
      </c>
      <c r="C32" s="197" t="s">
        <v>221</v>
      </c>
      <c r="D32" s="228">
        <v>13456</v>
      </c>
      <c r="E32" s="229" t="s">
        <v>222</v>
      </c>
      <c r="F32" s="230">
        <v>40871</v>
      </c>
      <c r="G32" s="228">
        <v>13456</v>
      </c>
      <c r="H32" s="231">
        <v>0.03</v>
      </c>
      <c r="I32" s="218">
        <f t="shared" si="1"/>
        <v>403.68</v>
      </c>
      <c r="J32" s="219">
        <f t="shared" si="2"/>
        <v>2.5000000000000001E-3</v>
      </c>
      <c r="K32" s="218">
        <f t="shared" si="3"/>
        <v>33.64</v>
      </c>
      <c r="L32" s="218">
        <f t="shared" si="4"/>
        <v>1446.52</v>
      </c>
      <c r="M32" s="316">
        <f t="shared" si="5"/>
        <v>33.64</v>
      </c>
      <c r="N32" s="316">
        <f t="shared" si="6"/>
        <v>1480.16</v>
      </c>
      <c r="O32" s="316">
        <f t="shared" si="7"/>
        <v>33.64</v>
      </c>
      <c r="P32" s="316">
        <f t="shared" si="8"/>
        <v>1513.8000000000002</v>
      </c>
      <c r="Q32" s="316">
        <f t="shared" si="7"/>
        <v>33.64</v>
      </c>
      <c r="R32" s="316">
        <f t="shared" si="9"/>
        <v>1547.4400000000003</v>
      </c>
      <c r="S32" s="316">
        <f t="shared" si="7"/>
        <v>33.64</v>
      </c>
      <c r="T32" s="316">
        <v>1648.3600000000006</v>
      </c>
      <c r="U32" s="316">
        <f t="shared" si="10"/>
        <v>33.64</v>
      </c>
      <c r="V32" s="316">
        <f t="shared" si="11"/>
        <v>1682.0000000000007</v>
      </c>
      <c r="W32" s="316">
        <f t="shared" si="12"/>
        <v>1715.6400000000008</v>
      </c>
      <c r="X32" s="316">
        <f t="shared" si="13"/>
        <v>1749.2800000000009</v>
      </c>
      <c r="Y32" s="316">
        <v>33.64</v>
      </c>
      <c r="Z32" s="316">
        <f t="shared" si="14"/>
        <v>1816.5600000000011</v>
      </c>
      <c r="AA32" s="316">
        <v>33.64</v>
      </c>
      <c r="AB32" s="316">
        <f t="shared" si="15"/>
        <v>1850.2000000000012</v>
      </c>
      <c r="AC32" s="316">
        <f t="shared" si="16"/>
        <v>1883.8400000000013</v>
      </c>
      <c r="AD32" s="316">
        <f t="shared" si="17"/>
        <v>1917.4800000000014</v>
      </c>
      <c r="AE32" s="316">
        <f t="shared" si="18"/>
        <v>1951.1200000000015</v>
      </c>
      <c r="AF32" s="316">
        <f t="shared" si="19"/>
        <v>1984.7600000000016</v>
      </c>
      <c r="AG32" s="316">
        <f t="shared" si="20"/>
        <v>2018.4000000000017</v>
      </c>
      <c r="AH32" s="317">
        <f t="shared" si="21"/>
        <v>11437.599999999999</v>
      </c>
      <c r="AI32" s="317"/>
      <c r="AJ32" s="317"/>
      <c r="AK32" s="317"/>
      <c r="AL32" s="317"/>
      <c r="AM32" s="317"/>
      <c r="AN32" s="63">
        <v>42005</v>
      </c>
      <c r="AO32" s="45">
        <f t="shared" si="22"/>
        <v>1400</v>
      </c>
      <c r="AP32" s="45">
        <f t="shared" si="23"/>
        <v>46.027397260273972</v>
      </c>
      <c r="AQ32" s="45">
        <v>43</v>
      </c>
      <c r="AR32" s="65">
        <f t="shared" si="0"/>
        <v>1446.52</v>
      </c>
      <c r="BK32" s="68"/>
    </row>
    <row r="33" spans="1:63" ht="36" customHeight="1" x14ac:dyDescent="0.2">
      <c r="A33" s="212">
        <v>6</v>
      </c>
      <c r="B33" s="197" t="s">
        <v>232</v>
      </c>
      <c r="C33" s="197" t="s">
        <v>221</v>
      </c>
      <c r="D33" s="228">
        <v>13456</v>
      </c>
      <c r="E33" s="229" t="s">
        <v>222</v>
      </c>
      <c r="F33" s="230">
        <v>40871</v>
      </c>
      <c r="G33" s="228">
        <v>13456</v>
      </c>
      <c r="H33" s="231">
        <v>0.03</v>
      </c>
      <c r="I33" s="218">
        <f t="shared" si="1"/>
        <v>403.68</v>
      </c>
      <c r="J33" s="219">
        <f t="shared" si="2"/>
        <v>2.5000000000000001E-3</v>
      </c>
      <c r="K33" s="218">
        <f t="shared" si="3"/>
        <v>33.64</v>
      </c>
      <c r="L33" s="218">
        <f t="shared" si="4"/>
        <v>1446.52</v>
      </c>
      <c r="M33" s="316">
        <f t="shared" si="5"/>
        <v>33.64</v>
      </c>
      <c r="N33" s="316">
        <f t="shared" si="6"/>
        <v>1480.16</v>
      </c>
      <c r="O33" s="316">
        <f t="shared" si="7"/>
        <v>33.64</v>
      </c>
      <c r="P33" s="316">
        <f t="shared" si="8"/>
        <v>1513.8000000000002</v>
      </c>
      <c r="Q33" s="316">
        <f t="shared" si="7"/>
        <v>33.64</v>
      </c>
      <c r="R33" s="316">
        <f t="shared" si="9"/>
        <v>1547.4400000000003</v>
      </c>
      <c r="S33" s="316">
        <f t="shared" si="7"/>
        <v>33.64</v>
      </c>
      <c r="T33" s="316">
        <v>1648.3600000000006</v>
      </c>
      <c r="U33" s="316">
        <f t="shared" si="10"/>
        <v>33.64</v>
      </c>
      <c r="V33" s="316">
        <f t="shared" si="11"/>
        <v>1682.0000000000007</v>
      </c>
      <c r="W33" s="316">
        <f t="shared" si="12"/>
        <v>1715.6400000000008</v>
      </c>
      <c r="X33" s="316">
        <f t="shared" si="13"/>
        <v>1749.2800000000009</v>
      </c>
      <c r="Y33" s="316">
        <v>33.64</v>
      </c>
      <c r="Z33" s="316">
        <f t="shared" si="14"/>
        <v>1816.5600000000011</v>
      </c>
      <c r="AA33" s="316">
        <v>33.64</v>
      </c>
      <c r="AB33" s="316">
        <f t="shared" si="15"/>
        <v>1850.2000000000012</v>
      </c>
      <c r="AC33" s="316">
        <f t="shared" si="16"/>
        <v>1883.8400000000013</v>
      </c>
      <c r="AD33" s="316">
        <f t="shared" si="17"/>
        <v>1917.4800000000014</v>
      </c>
      <c r="AE33" s="316">
        <f t="shared" si="18"/>
        <v>1951.1200000000015</v>
      </c>
      <c r="AF33" s="316">
        <f t="shared" si="19"/>
        <v>1984.7600000000016</v>
      </c>
      <c r="AG33" s="316">
        <f t="shared" si="20"/>
        <v>2018.4000000000017</v>
      </c>
      <c r="AH33" s="317">
        <f t="shared" si="21"/>
        <v>11437.599999999999</v>
      </c>
      <c r="AI33" s="317"/>
      <c r="AJ33" s="317"/>
      <c r="AK33" s="317"/>
      <c r="AL33" s="317"/>
      <c r="AM33" s="317"/>
      <c r="AN33" s="63">
        <v>42005</v>
      </c>
      <c r="AO33" s="45">
        <f t="shared" si="22"/>
        <v>1400</v>
      </c>
      <c r="AP33" s="45">
        <f t="shared" si="23"/>
        <v>46.027397260273972</v>
      </c>
      <c r="AQ33" s="45">
        <v>43</v>
      </c>
      <c r="AR33" s="65">
        <f t="shared" si="0"/>
        <v>1446.52</v>
      </c>
      <c r="BK33" s="68"/>
    </row>
    <row r="34" spans="1:63" ht="36" customHeight="1" x14ac:dyDescent="0.2">
      <c r="A34" s="212">
        <v>6</v>
      </c>
      <c r="B34" s="197" t="s">
        <v>233</v>
      </c>
      <c r="C34" s="197" t="s">
        <v>221</v>
      </c>
      <c r="D34" s="228">
        <v>13456</v>
      </c>
      <c r="E34" s="229" t="s">
        <v>222</v>
      </c>
      <c r="F34" s="230">
        <v>40871</v>
      </c>
      <c r="G34" s="228">
        <v>13456</v>
      </c>
      <c r="H34" s="231">
        <v>0.03</v>
      </c>
      <c r="I34" s="218">
        <f t="shared" si="1"/>
        <v>403.68</v>
      </c>
      <c r="J34" s="219">
        <f t="shared" si="2"/>
        <v>2.5000000000000001E-3</v>
      </c>
      <c r="K34" s="218">
        <f t="shared" si="3"/>
        <v>33.64</v>
      </c>
      <c r="L34" s="218">
        <f t="shared" si="4"/>
        <v>1446.52</v>
      </c>
      <c r="M34" s="316">
        <f t="shared" si="5"/>
        <v>33.64</v>
      </c>
      <c r="N34" s="316">
        <f t="shared" si="6"/>
        <v>1480.16</v>
      </c>
      <c r="O34" s="316">
        <f t="shared" si="7"/>
        <v>33.64</v>
      </c>
      <c r="P34" s="316">
        <f t="shared" si="8"/>
        <v>1513.8000000000002</v>
      </c>
      <c r="Q34" s="316">
        <f t="shared" si="7"/>
        <v>33.64</v>
      </c>
      <c r="R34" s="316">
        <f t="shared" si="9"/>
        <v>1547.4400000000003</v>
      </c>
      <c r="S34" s="316">
        <f t="shared" si="7"/>
        <v>33.64</v>
      </c>
      <c r="T34" s="316">
        <v>1648.3600000000006</v>
      </c>
      <c r="U34" s="316">
        <f t="shared" si="10"/>
        <v>33.64</v>
      </c>
      <c r="V34" s="316">
        <f t="shared" si="11"/>
        <v>1682.0000000000007</v>
      </c>
      <c r="W34" s="316">
        <f t="shared" si="12"/>
        <v>1715.6400000000008</v>
      </c>
      <c r="X34" s="316">
        <f t="shared" si="13"/>
        <v>1749.2800000000009</v>
      </c>
      <c r="Y34" s="316">
        <v>33.64</v>
      </c>
      <c r="Z34" s="316">
        <f t="shared" si="14"/>
        <v>1816.5600000000011</v>
      </c>
      <c r="AA34" s="316">
        <v>33.64</v>
      </c>
      <c r="AB34" s="316">
        <f t="shared" si="15"/>
        <v>1850.2000000000012</v>
      </c>
      <c r="AC34" s="316">
        <f t="shared" si="16"/>
        <v>1883.8400000000013</v>
      </c>
      <c r="AD34" s="316">
        <f t="shared" si="17"/>
        <v>1917.4800000000014</v>
      </c>
      <c r="AE34" s="316">
        <f t="shared" si="18"/>
        <v>1951.1200000000015</v>
      </c>
      <c r="AF34" s="316">
        <f t="shared" si="19"/>
        <v>1984.7600000000016</v>
      </c>
      <c r="AG34" s="316">
        <f t="shared" si="20"/>
        <v>2018.4000000000017</v>
      </c>
      <c r="AH34" s="317">
        <f t="shared" si="21"/>
        <v>11437.599999999999</v>
      </c>
      <c r="AI34" s="317"/>
      <c r="AJ34" s="317"/>
      <c r="AK34" s="317"/>
      <c r="AL34" s="317"/>
      <c r="AM34" s="317"/>
      <c r="AN34" s="63">
        <v>42005</v>
      </c>
      <c r="AO34" s="45">
        <f t="shared" si="22"/>
        <v>1400</v>
      </c>
      <c r="AP34" s="45">
        <f t="shared" si="23"/>
        <v>46.027397260273972</v>
      </c>
      <c r="AQ34" s="45">
        <v>43</v>
      </c>
      <c r="AR34" s="65">
        <f t="shared" si="0"/>
        <v>1446.52</v>
      </c>
      <c r="BK34" s="68"/>
    </row>
    <row r="35" spans="1:63" ht="36" customHeight="1" x14ac:dyDescent="0.2">
      <c r="A35" s="212">
        <v>6</v>
      </c>
      <c r="B35" s="197" t="s">
        <v>234</v>
      </c>
      <c r="C35" s="197" t="s">
        <v>221</v>
      </c>
      <c r="D35" s="228">
        <v>13456</v>
      </c>
      <c r="E35" s="229" t="s">
        <v>222</v>
      </c>
      <c r="F35" s="230">
        <v>40871</v>
      </c>
      <c r="G35" s="228">
        <v>13456</v>
      </c>
      <c r="H35" s="231">
        <v>0.03</v>
      </c>
      <c r="I35" s="218">
        <f t="shared" si="1"/>
        <v>403.68</v>
      </c>
      <c r="J35" s="219">
        <f t="shared" si="2"/>
        <v>2.5000000000000001E-3</v>
      </c>
      <c r="K35" s="218">
        <f t="shared" si="3"/>
        <v>33.64</v>
      </c>
      <c r="L35" s="218">
        <f t="shared" si="4"/>
        <v>1446.52</v>
      </c>
      <c r="M35" s="316">
        <f t="shared" si="5"/>
        <v>33.64</v>
      </c>
      <c r="N35" s="316">
        <f t="shared" si="6"/>
        <v>1480.16</v>
      </c>
      <c r="O35" s="316">
        <f t="shared" si="7"/>
        <v>33.64</v>
      </c>
      <c r="P35" s="316">
        <f t="shared" si="8"/>
        <v>1513.8000000000002</v>
      </c>
      <c r="Q35" s="316">
        <f t="shared" si="7"/>
        <v>33.64</v>
      </c>
      <c r="R35" s="316">
        <f t="shared" si="9"/>
        <v>1547.4400000000003</v>
      </c>
      <c r="S35" s="316">
        <f t="shared" si="7"/>
        <v>33.64</v>
      </c>
      <c r="T35" s="316">
        <v>1648.3600000000006</v>
      </c>
      <c r="U35" s="316">
        <f t="shared" si="10"/>
        <v>33.64</v>
      </c>
      <c r="V35" s="316">
        <f t="shared" si="11"/>
        <v>1682.0000000000007</v>
      </c>
      <c r="W35" s="316">
        <f t="shared" si="12"/>
        <v>1715.6400000000008</v>
      </c>
      <c r="X35" s="316">
        <f t="shared" si="13"/>
        <v>1749.2800000000009</v>
      </c>
      <c r="Y35" s="316">
        <v>33.64</v>
      </c>
      <c r="Z35" s="316">
        <f t="shared" si="14"/>
        <v>1816.5600000000011</v>
      </c>
      <c r="AA35" s="316">
        <v>33.64</v>
      </c>
      <c r="AB35" s="316">
        <f t="shared" si="15"/>
        <v>1850.2000000000012</v>
      </c>
      <c r="AC35" s="316">
        <f t="shared" si="16"/>
        <v>1883.8400000000013</v>
      </c>
      <c r="AD35" s="316">
        <f t="shared" si="17"/>
        <v>1917.4800000000014</v>
      </c>
      <c r="AE35" s="316">
        <f t="shared" si="18"/>
        <v>1951.1200000000015</v>
      </c>
      <c r="AF35" s="316">
        <f t="shared" si="19"/>
        <v>1984.7600000000016</v>
      </c>
      <c r="AG35" s="316">
        <f t="shared" si="20"/>
        <v>2018.4000000000017</v>
      </c>
      <c r="AH35" s="317">
        <f t="shared" si="21"/>
        <v>11437.599999999999</v>
      </c>
      <c r="AI35" s="317"/>
      <c r="AJ35" s="317"/>
      <c r="AK35" s="317"/>
      <c r="AL35" s="317"/>
      <c r="AM35" s="317"/>
      <c r="AN35" s="63">
        <v>42005</v>
      </c>
      <c r="AO35" s="45">
        <f t="shared" si="22"/>
        <v>1400</v>
      </c>
      <c r="AP35" s="45">
        <f t="shared" si="23"/>
        <v>46.027397260273972</v>
      </c>
      <c r="AQ35" s="45">
        <v>43</v>
      </c>
      <c r="AR35" s="65">
        <f t="shared" si="0"/>
        <v>1446.52</v>
      </c>
      <c r="BK35" s="68"/>
    </row>
    <row r="36" spans="1:63" ht="36" customHeight="1" x14ac:dyDescent="0.2">
      <c r="A36" s="212">
        <v>6</v>
      </c>
      <c r="B36" s="197" t="s">
        <v>235</v>
      </c>
      <c r="C36" s="197" t="s">
        <v>221</v>
      </c>
      <c r="D36" s="228">
        <v>13456</v>
      </c>
      <c r="E36" s="229" t="s">
        <v>222</v>
      </c>
      <c r="F36" s="230">
        <v>40871</v>
      </c>
      <c r="G36" s="228">
        <v>13456</v>
      </c>
      <c r="H36" s="231">
        <v>0.03</v>
      </c>
      <c r="I36" s="218">
        <f t="shared" si="1"/>
        <v>403.68</v>
      </c>
      <c r="J36" s="219">
        <f t="shared" si="2"/>
        <v>2.5000000000000001E-3</v>
      </c>
      <c r="K36" s="218">
        <f t="shared" si="3"/>
        <v>33.64</v>
      </c>
      <c r="L36" s="218">
        <f t="shared" si="4"/>
        <v>1446.52</v>
      </c>
      <c r="M36" s="316">
        <f t="shared" si="5"/>
        <v>33.64</v>
      </c>
      <c r="N36" s="316">
        <f t="shared" si="6"/>
        <v>1480.16</v>
      </c>
      <c r="O36" s="316">
        <f t="shared" si="7"/>
        <v>33.64</v>
      </c>
      <c r="P36" s="316">
        <f t="shared" si="8"/>
        <v>1513.8000000000002</v>
      </c>
      <c r="Q36" s="316">
        <f t="shared" si="7"/>
        <v>33.64</v>
      </c>
      <c r="R36" s="316">
        <f t="shared" si="9"/>
        <v>1547.4400000000003</v>
      </c>
      <c r="S36" s="316">
        <f t="shared" si="7"/>
        <v>33.64</v>
      </c>
      <c r="T36" s="316">
        <v>1648.3600000000006</v>
      </c>
      <c r="U36" s="316">
        <f t="shared" si="10"/>
        <v>33.64</v>
      </c>
      <c r="V36" s="316">
        <f t="shared" si="11"/>
        <v>1682.0000000000007</v>
      </c>
      <c r="W36" s="316">
        <f t="shared" si="12"/>
        <v>1715.6400000000008</v>
      </c>
      <c r="X36" s="316">
        <f t="shared" si="13"/>
        <v>1749.2800000000009</v>
      </c>
      <c r="Y36" s="316">
        <v>33.64</v>
      </c>
      <c r="Z36" s="316">
        <f t="shared" si="14"/>
        <v>1816.5600000000011</v>
      </c>
      <c r="AA36" s="316">
        <v>33.64</v>
      </c>
      <c r="AB36" s="316">
        <f t="shared" si="15"/>
        <v>1850.2000000000012</v>
      </c>
      <c r="AC36" s="316">
        <f t="shared" si="16"/>
        <v>1883.8400000000013</v>
      </c>
      <c r="AD36" s="316">
        <f t="shared" si="17"/>
        <v>1917.4800000000014</v>
      </c>
      <c r="AE36" s="316">
        <f t="shared" si="18"/>
        <v>1951.1200000000015</v>
      </c>
      <c r="AF36" s="316">
        <f t="shared" si="19"/>
        <v>1984.7600000000016</v>
      </c>
      <c r="AG36" s="316">
        <f t="shared" si="20"/>
        <v>2018.4000000000017</v>
      </c>
      <c r="AH36" s="317">
        <f t="shared" si="21"/>
        <v>11437.599999999999</v>
      </c>
      <c r="AI36" s="317"/>
      <c r="AJ36" s="317"/>
      <c r="AK36" s="317"/>
      <c r="AL36" s="317"/>
      <c r="AM36" s="317"/>
      <c r="AN36" s="63">
        <v>42005</v>
      </c>
      <c r="AO36" s="45">
        <f t="shared" si="22"/>
        <v>1400</v>
      </c>
      <c r="AP36" s="45">
        <f t="shared" si="23"/>
        <v>46.027397260273972</v>
      </c>
      <c r="AQ36" s="45">
        <v>43</v>
      </c>
      <c r="AR36" s="65">
        <f t="shared" si="0"/>
        <v>1446.52</v>
      </c>
      <c r="BK36" s="68"/>
    </row>
    <row r="37" spans="1:63" ht="36" customHeight="1" x14ac:dyDescent="0.2">
      <c r="A37" s="212">
        <v>6</v>
      </c>
      <c r="B37" s="197" t="s">
        <v>236</v>
      </c>
      <c r="C37" s="197" t="s">
        <v>221</v>
      </c>
      <c r="D37" s="228">
        <v>13456</v>
      </c>
      <c r="E37" s="229" t="s">
        <v>222</v>
      </c>
      <c r="F37" s="230">
        <v>40871</v>
      </c>
      <c r="G37" s="228">
        <v>13456</v>
      </c>
      <c r="H37" s="231">
        <v>0.03</v>
      </c>
      <c r="I37" s="218">
        <f t="shared" si="1"/>
        <v>403.68</v>
      </c>
      <c r="J37" s="219">
        <f t="shared" si="2"/>
        <v>2.5000000000000001E-3</v>
      </c>
      <c r="K37" s="218">
        <f t="shared" si="3"/>
        <v>33.64</v>
      </c>
      <c r="L37" s="218">
        <f t="shared" si="4"/>
        <v>1446.52</v>
      </c>
      <c r="M37" s="316">
        <f t="shared" si="5"/>
        <v>33.64</v>
      </c>
      <c r="N37" s="316">
        <f t="shared" si="6"/>
        <v>1480.16</v>
      </c>
      <c r="O37" s="316">
        <f t="shared" si="7"/>
        <v>33.64</v>
      </c>
      <c r="P37" s="316">
        <f t="shared" si="8"/>
        <v>1513.8000000000002</v>
      </c>
      <c r="Q37" s="316">
        <f t="shared" si="7"/>
        <v>33.64</v>
      </c>
      <c r="R37" s="316">
        <f t="shared" si="9"/>
        <v>1547.4400000000003</v>
      </c>
      <c r="S37" s="316">
        <f t="shared" si="7"/>
        <v>33.64</v>
      </c>
      <c r="T37" s="316">
        <v>1648.3600000000006</v>
      </c>
      <c r="U37" s="316">
        <f t="shared" si="10"/>
        <v>33.64</v>
      </c>
      <c r="V37" s="316">
        <f t="shared" si="11"/>
        <v>1682.0000000000007</v>
      </c>
      <c r="W37" s="316">
        <f t="shared" si="12"/>
        <v>1715.6400000000008</v>
      </c>
      <c r="X37" s="316">
        <f t="shared" si="13"/>
        <v>1749.2800000000009</v>
      </c>
      <c r="Y37" s="316">
        <v>33.64</v>
      </c>
      <c r="Z37" s="316">
        <f t="shared" si="14"/>
        <v>1816.5600000000011</v>
      </c>
      <c r="AA37" s="316">
        <v>33.64</v>
      </c>
      <c r="AB37" s="316">
        <f t="shared" si="15"/>
        <v>1850.2000000000012</v>
      </c>
      <c r="AC37" s="316">
        <f t="shared" si="16"/>
        <v>1883.8400000000013</v>
      </c>
      <c r="AD37" s="316">
        <f t="shared" si="17"/>
        <v>1917.4800000000014</v>
      </c>
      <c r="AE37" s="316">
        <f t="shared" si="18"/>
        <v>1951.1200000000015</v>
      </c>
      <c r="AF37" s="316">
        <f t="shared" si="19"/>
        <v>1984.7600000000016</v>
      </c>
      <c r="AG37" s="316">
        <f t="shared" si="20"/>
        <v>2018.4000000000017</v>
      </c>
      <c r="AH37" s="317">
        <f t="shared" si="21"/>
        <v>11437.599999999999</v>
      </c>
      <c r="AI37" s="317"/>
      <c r="AJ37" s="317"/>
      <c r="AK37" s="317"/>
      <c r="AL37" s="317"/>
      <c r="AM37" s="317"/>
      <c r="AN37" s="63">
        <v>42005</v>
      </c>
      <c r="AO37" s="45">
        <f t="shared" si="22"/>
        <v>1400</v>
      </c>
      <c r="AP37" s="45">
        <f t="shared" si="23"/>
        <v>46.027397260273972</v>
      </c>
      <c r="AQ37" s="45">
        <v>43</v>
      </c>
      <c r="AR37" s="65">
        <f t="shared" si="0"/>
        <v>1446.52</v>
      </c>
      <c r="BK37" s="68"/>
    </row>
    <row r="38" spans="1:63" ht="36" customHeight="1" x14ac:dyDescent="0.2">
      <c r="A38" s="212">
        <v>6</v>
      </c>
      <c r="B38" s="197" t="s">
        <v>237</v>
      </c>
      <c r="C38" s="197" t="s">
        <v>221</v>
      </c>
      <c r="D38" s="228">
        <v>13456</v>
      </c>
      <c r="E38" s="229" t="s">
        <v>238</v>
      </c>
      <c r="F38" s="230">
        <v>40898</v>
      </c>
      <c r="G38" s="228">
        <v>13456</v>
      </c>
      <c r="H38" s="231">
        <v>0.03</v>
      </c>
      <c r="I38" s="218">
        <f t="shared" si="1"/>
        <v>403.68</v>
      </c>
      <c r="J38" s="219">
        <f t="shared" si="2"/>
        <v>2.5000000000000001E-3</v>
      </c>
      <c r="K38" s="218">
        <f t="shared" si="3"/>
        <v>33.64</v>
      </c>
      <c r="L38" s="218">
        <f t="shared" si="4"/>
        <v>1446.52</v>
      </c>
      <c r="M38" s="316">
        <f t="shared" si="5"/>
        <v>33.64</v>
      </c>
      <c r="N38" s="316">
        <f t="shared" si="6"/>
        <v>1480.16</v>
      </c>
      <c r="O38" s="316">
        <f t="shared" si="7"/>
        <v>33.64</v>
      </c>
      <c r="P38" s="316">
        <f t="shared" si="8"/>
        <v>1513.8000000000002</v>
      </c>
      <c r="Q38" s="316">
        <f t="shared" si="7"/>
        <v>33.64</v>
      </c>
      <c r="R38" s="316">
        <f t="shared" si="9"/>
        <v>1547.4400000000003</v>
      </c>
      <c r="S38" s="316">
        <f t="shared" si="7"/>
        <v>33.64</v>
      </c>
      <c r="T38" s="316">
        <v>1648.3600000000006</v>
      </c>
      <c r="U38" s="316">
        <f t="shared" si="10"/>
        <v>33.64</v>
      </c>
      <c r="V38" s="316">
        <f t="shared" si="11"/>
        <v>1682.0000000000007</v>
      </c>
      <c r="W38" s="316">
        <f t="shared" si="12"/>
        <v>1715.6400000000008</v>
      </c>
      <c r="X38" s="316">
        <f t="shared" si="13"/>
        <v>1749.2800000000009</v>
      </c>
      <c r="Y38" s="316">
        <v>33.64</v>
      </c>
      <c r="Z38" s="316">
        <f t="shared" si="14"/>
        <v>1816.5600000000011</v>
      </c>
      <c r="AA38" s="316">
        <v>33.64</v>
      </c>
      <c r="AB38" s="316">
        <f t="shared" si="15"/>
        <v>1850.2000000000012</v>
      </c>
      <c r="AC38" s="316">
        <f t="shared" si="16"/>
        <v>1883.8400000000013</v>
      </c>
      <c r="AD38" s="316">
        <f t="shared" si="17"/>
        <v>1917.4800000000014</v>
      </c>
      <c r="AE38" s="316">
        <f t="shared" si="18"/>
        <v>1951.1200000000015</v>
      </c>
      <c r="AF38" s="316">
        <f t="shared" si="19"/>
        <v>1984.7600000000016</v>
      </c>
      <c r="AG38" s="316">
        <f t="shared" si="20"/>
        <v>2018.4000000000017</v>
      </c>
      <c r="AH38" s="317">
        <f t="shared" si="21"/>
        <v>11437.599999999999</v>
      </c>
      <c r="AI38" s="317"/>
      <c r="AJ38" s="317"/>
      <c r="AK38" s="317"/>
      <c r="AL38" s="317"/>
      <c r="AM38" s="317"/>
      <c r="AN38" s="63">
        <v>42005</v>
      </c>
      <c r="AO38" s="45">
        <f t="shared" si="22"/>
        <v>1400</v>
      </c>
      <c r="AP38" s="45">
        <f t="shared" si="23"/>
        <v>46.027397260273972</v>
      </c>
      <c r="AQ38" s="45">
        <v>43</v>
      </c>
      <c r="AR38" s="65">
        <f t="shared" si="0"/>
        <v>1446.52</v>
      </c>
      <c r="BK38" s="68"/>
    </row>
    <row r="39" spans="1:63" ht="36" customHeight="1" x14ac:dyDescent="0.2">
      <c r="A39" s="212">
        <v>6</v>
      </c>
      <c r="B39" s="197" t="s">
        <v>239</v>
      </c>
      <c r="C39" s="197" t="s">
        <v>221</v>
      </c>
      <c r="D39" s="228">
        <v>13456</v>
      </c>
      <c r="E39" s="229" t="s">
        <v>238</v>
      </c>
      <c r="F39" s="230">
        <v>40898</v>
      </c>
      <c r="G39" s="228">
        <v>13456</v>
      </c>
      <c r="H39" s="231">
        <v>0.03</v>
      </c>
      <c r="I39" s="218">
        <f t="shared" si="1"/>
        <v>403.68</v>
      </c>
      <c r="J39" s="219">
        <f t="shared" si="2"/>
        <v>2.5000000000000001E-3</v>
      </c>
      <c r="K39" s="218">
        <f t="shared" si="3"/>
        <v>33.64</v>
      </c>
      <c r="L39" s="218">
        <f t="shared" si="4"/>
        <v>1446.52</v>
      </c>
      <c r="M39" s="316">
        <f t="shared" si="5"/>
        <v>33.64</v>
      </c>
      <c r="N39" s="316">
        <f t="shared" si="6"/>
        <v>1480.16</v>
      </c>
      <c r="O39" s="316">
        <f t="shared" si="7"/>
        <v>33.64</v>
      </c>
      <c r="P39" s="316">
        <f t="shared" si="8"/>
        <v>1513.8000000000002</v>
      </c>
      <c r="Q39" s="316">
        <f t="shared" si="7"/>
        <v>33.64</v>
      </c>
      <c r="R39" s="316">
        <f t="shared" si="9"/>
        <v>1547.4400000000003</v>
      </c>
      <c r="S39" s="316">
        <f t="shared" si="7"/>
        <v>33.64</v>
      </c>
      <c r="T39" s="316">
        <v>1648.3600000000006</v>
      </c>
      <c r="U39" s="316">
        <f t="shared" si="10"/>
        <v>33.64</v>
      </c>
      <c r="V39" s="316">
        <f t="shared" si="11"/>
        <v>1682.0000000000007</v>
      </c>
      <c r="W39" s="316">
        <f t="shared" si="12"/>
        <v>1715.6400000000008</v>
      </c>
      <c r="X39" s="316">
        <f t="shared" si="13"/>
        <v>1749.2800000000009</v>
      </c>
      <c r="Y39" s="316">
        <v>33.64</v>
      </c>
      <c r="Z39" s="316">
        <f t="shared" si="14"/>
        <v>1816.5600000000011</v>
      </c>
      <c r="AA39" s="316">
        <v>33.64</v>
      </c>
      <c r="AB39" s="316">
        <f t="shared" si="15"/>
        <v>1850.2000000000012</v>
      </c>
      <c r="AC39" s="316">
        <f t="shared" si="16"/>
        <v>1883.8400000000013</v>
      </c>
      <c r="AD39" s="316">
        <f t="shared" si="17"/>
        <v>1917.4800000000014</v>
      </c>
      <c r="AE39" s="316">
        <f t="shared" si="18"/>
        <v>1951.1200000000015</v>
      </c>
      <c r="AF39" s="316">
        <f t="shared" si="19"/>
        <v>1984.7600000000016</v>
      </c>
      <c r="AG39" s="316">
        <f t="shared" si="20"/>
        <v>2018.4000000000017</v>
      </c>
      <c r="AH39" s="317">
        <f t="shared" si="21"/>
        <v>11437.599999999999</v>
      </c>
      <c r="AI39" s="317"/>
      <c r="AJ39" s="317"/>
      <c r="AK39" s="317"/>
      <c r="AL39" s="317"/>
      <c r="AM39" s="317"/>
      <c r="AN39" s="63">
        <v>42005</v>
      </c>
      <c r="AO39" s="45">
        <f t="shared" si="22"/>
        <v>1400</v>
      </c>
      <c r="AP39" s="45">
        <f t="shared" si="23"/>
        <v>46.027397260273972</v>
      </c>
      <c r="AQ39" s="45">
        <v>43</v>
      </c>
      <c r="AR39" s="65">
        <f t="shared" si="0"/>
        <v>1446.52</v>
      </c>
      <c r="BK39" s="68"/>
    </row>
    <row r="40" spans="1:63" ht="36" customHeight="1" x14ac:dyDescent="0.2">
      <c r="A40" s="212">
        <v>6</v>
      </c>
      <c r="B40" s="197" t="s">
        <v>240</v>
      </c>
      <c r="C40" s="197" t="s">
        <v>221</v>
      </c>
      <c r="D40" s="228">
        <v>13456</v>
      </c>
      <c r="E40" s="229" t="s">
        <v>238</v>
      </c>
      <c r="F40" s="230">
        <v>40898</v>
      </c>
      <c r="G40" s="228">
        <v>13456</v>
      </c>
      <c r="H40" s="231">
        <v>0.03</v>
      </c>
      <c r="I40" s="218">
        <f t="shared" si="1"/>
        <v>403.68</v>
      </c>
      <c r="J40" s="219">
        <f t="shared" si="2"/>
        <v>2.5000000000000001E-3</v>
      </c>
      <c r="K40" s="218">
        <f t="shared" si="3"/>
        <v>33.64</v>
      </c>
      <c r="L40" s="218">
        <f t="shared" si="4"/>
        <v>1446.52</v>
      </c>
      <c r="M40" s="316">
        <f t="shared" si="5"/>
        <v>33.64</v>
      </c>
      <c r="N40" s="316">
        <f t="shared" si="6"/>
        <v>1480.16</v>
      </c>
      <c r="O40" s="316">
        <f t="shared" si="7"/>
        <v>33.64</v>
      </c>
      <c r="P40" s="316">
        <f t="shared" si="8"/>
        <v>1513.8000000000002</v>
      </c>
      <c r="Q40" s="316">
        <f t="shared" si="7"/>
        <v>33.64</v>
      </c>
      <c r="R40" s="316">
        <f t="shared" si="9"/>
        <v>1547.4400000000003</v>
      </c>
      <c r="S40" s="316">
        <f t="shared" si="7"/>
        <v>33.64</v>
      </c>
      <c r="T40" s="316">
        <v>1648.3600000000006</v>
      </c>
      <c r="U40" s="316">
        <f t="shared" si="10"/>
        <v>33.64</v>
      </c>
      <c r="V40" s="316">
        <f t="shared" si="11"/>
        <v>1682.0000000000007</v>
      </c>
      <c r="W40" s="316">
        <f t="shared" si="12"/>
        <v>1715.6400000000008</v>
      </c>
      <c r="X40" s="316">
        <f t="shared" si="13"/>
        <v>1749.2800000000009</v>
      </c>
      <c r="Y40" s="316">
        <v>33.64</v>
      </c>
      <c r="Z40" s="316">
        <f t="shared" si="14"/>
        <v>1816.5600000000011</v>
      </c>
      <c r="AA40" s="316">
        <v>33.64</v>
      </c>
      <c r="AB40" s="316">
        <f t="shared" si="15"/>
        <v>1850.2000000000012</v>
      </c>
      <c r="AC40" s="316">
        <f t="shared" si="16"/>
        <v>1883.8400000000013</v>
      </c>
      <c r="AD40" s="316">
        <f t="shared" si="17"/>
        <v>1917.4800000000014</v>
      </c>
      <c r="AE40" s="316">
        <f t="shared" si="18"/>
        <v>1951.1200000000015</v>
      </c>
      <c r="AF40" s="316">
        <f t="shared" si="19"/>
        <v>1984.7600000000016</v>
      </c>
      <c r="AG40" s="316">
        <f t="shared" si="20"/>
        <v>2018.4000000000017</v>
      </c>
      <c r="AH40" s="317">
        <f t="shared" si="21"/>
        <v>11437.599999999999</v>
      </c>
      <c r="AI40" s="317"/>
      <c r="AJ40" s="317"/>
      <c r="AK40" s="317"/>
      <c r="AL40" s="317"/>
      <c r="AM40" s="317"/>
      <c r="AN40" s="63">
        <v>42005</v>
      </c>
      <c r="AO40" s="45">
        <f t="shared" si="22"/>
        <v>1400</v>
      </c>
      <c r="AP40" s="45">
        <f t="shared" si="23"/>
        <v>46.027397260273972</v>
      </c>
      <c r="AQ40" s="45">
        <v>43</v>
      </c>
      <c r="AR40" s="65">
        <f t="shared" si="0"/>
        <v>1446.52</v>
      </c>
      <c r="BK40" s="68"/>
    </row>
    <row r="41" spans="1:63" ht="36" customHeight="1" x14ac:dyDescent="0.2">
      <c r="A41" s="212">
        <v>6</v>
      </c>
      <c r="B41" s="197" t="s">
        <v>241</v>
      </c>
      <c r="C41" s="197" t="s">
        <v>221</v>
      </c>
      <c r="D41" s="228">
        <v>13456</v>
      </c>
      <c r="E41" s="229" t="s">
        <v>238</v>
      </c>
      <c r="F41" s="230">
        <v>40898</v>
      </c>
      <c r="G41" s="228">
        <v>13456</v>
      </c>
      <c r="H41" s="231">
        <v>0.03</v>
      </c>
      <c r="I41" s="218">
        <f t="shared" si="1"/>
        <v>403.68</v>
      </c>
      <c r="J41" s="219">
        <f t="shared" si="2"/>
        <v>2.5000000000000001E-3</v>
      </c>
      <c r="K41" s="218">
        <f t="shared" si="3"/>
        <v>33.64</v>
      </c>
      <c r="L41" s="218">
        <f t="shared" si="4"/>
        <v>1446.52</v>
      </c>
      <c r="M41" s="316">
        <f t="shared" si="5"/>
        <v>33.64</v>
      </c>
      <c r="N41" s="316">
        <f t="shared" si="6"/>
        <v>1480.16</v>
      </c>
      <c r="O41" s="316">
        <f t="shared" si="7"/>
        <v>33.64</v>
      </c>
      <c r="P41" s="316">
        <f t="shared" si="8"/>
        <v>1513.8000000000002</v>
      </c>
      <c r="Q41" s="316">
        <f t="shared" si="7"/>
        <v>33.64</v>
      </c>
      <c r="R41" s="316">
        <f t="shared" si="9"/>
        <v>1547.4400000000003</v>
      </c>
      <c r="S41" s="316">
        <f t="shared" si="7"/>
        <v>33.64</v>
      </c>
      <c r="T41" s="316">
        <v>1648.3600000000006</v>
      </c>
      <c r="U41" s="316">
        <f t="shared" si="10"/>
        <v>33.64</v>
      </c>
      <c r="V41" s="316">
        <f t="shared" si="11"/>
        <v>1682.0000000000007</v>
      </c>
      <c r="W41" s="316">
        <f t="shared" si="12"/>
        <v>1715.6400000000008</v>
      </c>
      <c r="X41" s="316">
        <f t="shared" si="13"/>
        <v>1749.2800000000009</v>
      </c>
      <c r="Y41" s="316">
        <v>33.64</v>
      </c>
      <c r="Z41" s="316">
        <f t="shared" si="14"/>
        <v>1816.5600000000011</v>
      </c>
      <c r="AA41" s="316">
        <v>33.64</v>
      </c>
      <c r="AB41" s="316">
        <f t="shared" si="15"/>
        <v>1850.2000000000012</v>
      </c>
      <c r="AC41" s="316">
        <f t="shared" si="16"/>
        <v>1883.8400000000013</v>
      </c>
      <c r="AD41" s="316">
        <f t="shared" si="17"/>
        <v>1917.4800000000014</v>
      </c>
      <c r="AE41" s="316">
        <f t="shared" si="18"/>
        <v>1951.1200000000015</v>
      </c>
      <c r="AF41" s="316">
        <f t="shared" si="19"/>
        <v>1984.7600000000016</v>
      </c>
      <c r="AG41" s="316">
        <f t="shared" si="20"/>
        <v>2018.4000000000017</v>
      </c>
      <c r="AH41" s="317">
        <f t="shared" si="21"/>
        <v>11437.599999999999</v>
      </c>
      <c r="AI41" s="317"/>
      <c r="AJ41" s="317"/>
      <c r="AK41" s="317"/>
      <c r="AL41" s="317"/>
      <c r="AM41" s="317"/>
      <c r="AN41" s="63">
        <v>42005</v>
      </c>
      <c r="AO41" s="45">
        <f t="shared" si="22"/>
        <v>1400</v>
      </c>
      <c r="AP41" s="45">
        <f t="shared" si="23"/>
        <v>46.027397260273972</v>
      </c>
      <c r="AQ41" s="45">
        <v>43</v>
      </c>
      <c r="AR41" s="65">
        <f t="shared" si="0"/>
        <v>1446.52</v>
      </c>
      <c r="BK41" s="68"/>
    </row>
    <row r="42" spans="1:63" ht="36" customHeight="1" x14ac:dyDescent="0.2">
      <c r="A42" s="212">
        <v>6</v>
      </c>
      <c r="B42" s="197" t="s">
        <v>242</v>
      </c>
      <c r="C42" s="197" t="s">
        <v>221</v>
      </c>
      <c r="D42" s="228">
        <v>13456</v>
      </c>
      <c r="E42" s="229" t="s">
        <v>238</v>
      </c>
      <c r="F42" s="230">
        <v>40898</v>
      </c>
      <c r="G42" s="228">
        <v>13456</v>
      </c>
      <c r="H42" s="231">
        <v>0.03</v>
      </c>
      <c r="I42" s="218">
        <f t="shared" si="1"/>
        <v>403.68</v>
      </c>
      <c r="J42" s="219">
        <f t="shared" si="2"/>
        <v>2.5000000000000001E-3</v>
      </c>
      <c r="K42" s="218">
        <f t="shared" si="3"/>
        <v>33.64</v>
      </c>
      <c r="L42" s="218">
        <f t="shared" si="4"/>
        <v>1446.52</v>
      </c>
      <c r="M42" s="316">
        <f t="shared" si="5"/>
        <v>33.64</v>
      </c>
      <c r="N42" s="316">
        <f t="shared" si="6"/>
        <v>1480.16</v>
      </c>
      <c r="O42" s="316">
        <f t="shared" si="7"/>
        <v>33.64</v>
      </c>
      <c r="P42" s="316">
        <f t="shared" si="8"/>
        <v>1513.8000000000002</v>
      </c>
      <c r="Q42" s="316">
        <f t="shared" si="7"/>
        <v>33.64</v>
      </c>
      <c r="R42" s="316">
        <f t="shared" si="9"/>
        <v>1547.4400000000003</v>
      </c>
      <c r="S42" s="316">
        <f t="shared" si="7"/>
        <v>33.64</v>
      </c>
      <c r="T42" s="316">
        <v>1648.3600000000006</v>
      </c>
      <c r="U42" s="316">
        <f t="shared" si="10"/>
        <v>33.64</v>
      </c>
      <c r="V42" s="316">
        <f t="shared" si="11"/>
        <v>1682.0000000000007</v>
      </c>
      <c r="W42" s="316">
        <f t="shared" si="12"/>
        <v>1715.6400000000008</v>
      </c>
      <c r="X42" s="316">
        <f t="shared" si="13"/>
        <v>1749.2800000000009</v>
      </c>
      <c r="Y42" s="316">
        <v>33.64</v>
      </c>
      <c r="Z42" s="316">
        <f t="shared" si="14"/>
        <v>1816.5600000000011</v>
      </c>
      <c r="AA42" s="316">
        <v>33.64</v>
      </c>
      <c r="AB42" s="316">
        <f t="shared" si="15"/>
        <v>1850.2000000000012</v>
      </c>
      <c r="AC42" s="316">
        <f t="shared" si="16"/>
        <v>1883.8400000000013</v>
      </c>
      <c r="AD42" s="316">
        <f t="shared" si="17"/>
        <v>1917.4800000000014</v>
      </c>
      <c r="AE42" s="316">
        <f t="shared" si="18"/>
        <v>1951.1200000000015</v>
      </c>
      <c r="AF42" s="316">
        <f t="shared" si="19"/>
        <v>1984.7600000000016</v>
      </c>
      <c r="AG42" s="316">
        <f t="shared" si="20"/>
        <v>2018.4000000000017</v>
      </c>
      <c r="AH42" s="317">
        <f t="shared" si="21"/>
        <v>11437.599999999999</v>
      </c>
      <c r="AI42" s="317"/>
      <c r="AJ42" s="317"/>
      <c r="AK42" s="317"/>
      <c r="AL42" s="317"/>
      <c r="AM42" s="317"/>
      <c r="AN42" s="63">
        <v>42005</v>
      </c>
      <c r="AO42" s="45">
        <f t="shared" si="22"/>
        <v>1400</v>
      </c>
      <c r="AP42" s="45">
        <f t="shared" si="23"/>
        <v>46.027397260273972</v>
      </c>
      <c r="AQ42" s="45">
        <v>43</v>
      </c>
      <c r="AR42" s="65">
        <f t="shared" si="0"/>
        <v>1446.52</v>
      </c>
      <c r="BK42" s="68"/>
    </row>
    <row r="43" spans="1:63" ht="36" customHeight="1" x14ac:dyDescent="0.2">
      <c r="A43" s="212">
        <v>6</v>
      </c>
      <c r="B43" s="197" t="s">
        <v>243</v>
      </c>
      <c r="C43" s="197" t="s">
        <v>221</v>
      </c>
      <c r="D43" s="228">
        <v>13456</v>
      </c>
      <c r="E43" s="229" t="s">
        <v>238</v>
      </c>
      <c r="F43" s="230">
        <v>40898</v>
      </c>
      <c r="G43" s="228">
        <v>13456</v>
      </c>
      <c r="H43" s="231">
        <v>0.03</v>
      </c>
      <c r="I43" s="218">
        <f t="shared" si="1"/>
        <v>403.68</v>
      </c>
      <c r="J43" s="219">
        <f t="shared" si="2"/>
        <v>2.5000000000000001E-3</v>
      </c>
      <c r="K43" s="218">
        <f t="shared" si="3"/>
        <v>33.64</v>
      </c>
      <c r="L43" s="218">
        <f t="shared" si="4"/>
        <v>1446.52</v>
      </c>
      <c r="M43" s="316">
        <f t="shared" si="5"/>
        <v>33.64</v>
      </c>
      <c r="N43" s="316">
        <f t="shared" si="6"/>
        <v>1480.16</v>
      </c>
      <c r="O43" s="316">
        <f t="shared" si="7"/>
        <v>33.64</v>
      </c>
      <c r="P43" s="316">
        <f t="shared" si="8"/>
        <v>1513.8000000000002</v>
      </c>
      <c r="Q43" s="316">
        <f t="shared" si="7"/>
        <v>33.64</v>
      </c>
      <c r="R43" s="316">
        <f t="shared" si="9"/>
        <v>1547.4400000000003</v>
      </c>
      <c r="S43" s="316">
        <f t="shared" si="7"/>
        <v>33.64</v>
      </c>
      <c r="T43" s="316">
        <v>1648.3600000000006</v>
      </c>
      <c r="U43" s="316">
        <f t="shared" si="10"/>
        <v>33.64</v>
      </c>
      <c r="V43" s="316">
        <f t="shared" si="11"/>
        <v>1682.0000000000007</v>
      </c>
      <c r="W43" s="316">
        <f t="shared" si="12"/>
        <v>1715.6400000000008</v>
      </c>
      <c r="X43" s="316">
        <f t="shared" si="13"/>
        <v>1749.2800000000009</v>
      </c>
      <c r="Y43" s="316">
        <v>33.64</v>
      </c>
      <c r="Z43" s="316">
        <f t="shared" si="14"/>
        <v>1816.5600000000011</v>
      </c>
      <c r="AA43" s="316">
        <v>33.64</v>
      </c>
      <c r="AB43" s="316">
        <f t="shared" si="15"/>
        <v>1850.2000000000012</v>
      </c>
      <c r="AC43" s="316">
        <f t="shared" si="16"/>
        <v>1883.8400000000013</v>
      </c>
      <c r="AD43" s="316">
        <f t="shared" si="17"/>
        <v>1917.4800000000014</v>
      </c>
      <c r="AE43" s="316">
        <f t="shared" si="18"/>
        <v>1951.1200000000015</v>
      </c>
      <c r="AF43" s="316">
        <f t="shared" si="19"/>
        <v>1984.7600000000016</v>
      </c>
      <c r="AG43" s="316">
        <f t="shared" si="20"/>
        <v>2018.4000000000017</v>
      </c>
      <c r="AH43" s="317">
        <f t="shared" si="21"/>
        <v>11437.599999999999</v>
      </c>
      <c r="AI43" s="317"/>
      <c r="AJ43" s="317"/>
      <c r="AK43" s="317"/>
      <c r="AL43" s="317"/>
      <c r="AM43" s="317"/>
      <c r="AN43" s="63">
        <v>42005</v>
      </c>
      <c r="AO43" s="45">
        <f t="shared" si="22"/>
        <v>1400</v>
      </c>
      <c r="AP43" s="45">
        <f t="shared" si="23"/>
        <v>46.027397260273972</v>
      </c>
      <c r="AQ43" s="45">
        <v>43</v>
      </c>
      <c r="AR43" s="65">
        <f t="shared" si="0"/>
        <v>1446.52</v>
      </c>
      <c r="BK43" s="68"/>
    </row>
    <row r="44" spans="1:63" ht="36" customHeight="1" x14ac:dyDescent="0.2">
      <c r="A44" s="212">
        <v>6</v>
      </c>
      <c r="B44" s="197" t="s">
        <v>244</v>
      </c>
      <c r="C44" s="197" t="s">
        <v>221</v>
      </c>
      <c r="D44" s="228">
        <v>13456</v>
      </c>
      <c r="E44" s="229" t="s">
        <v>238</v>
      </c>
      <c r="F44" s="230">
        <v>40898</v>
      </c>
      <c r="G44" s="228">
        <v>13456</v>
      </c>
      <c r="H44" s="231">
        <v>0.03</v>
      </c>
      <c r="I44" s="218">
        <f t="shared" si="1"/>
        <v>403.68</v>
      </c>
      <c r="J44" s="219">
        <f t="shared" si="2"/>
        <v>2.5000000000000001E-3</v>
      </c>
      <c r="K44" s="218">
        <f t="shared" si="3"/>
        <v>33.64</v>
      </c>
      <c r="L44" s="218">
        <f t="shared" si="4"/>
        <v>1446.52</v>
      </c>
      <c r="M44" s="316">
        <f t="shared" si="5"/>
        <v>33.64</v>
      </c>
      <c r="N44" s="316">
        <f t="shared" si="6"/>
        <v>1480.16</v>
      </c>
      <c r="O44" s="316">
        <f t="shared" si="7"/>
        <v>33.64</v>
      </c>
      <c r="P44" s="316">
        <f t="shared" si="8"/>
        <v>1513.8000000000002</v>
      </c>
      <c r="Q44" s="316">
        <f t="shared" si="7"/>
        <v>33.64</v>
      </c>
      <c r="R44" s="316">
        <f t="shared" si="9"/>
        <v>1547.4400000000003</v>
      </c>
      <c r="S44" s="316">
        <f t="shared" si="7"/>
        <v>33.64</v>
      </c>
      <c r="T44" s="316">
        <v>1648.3600000000006</v>
      </c>
      <c r="U44" s="316">
        <f t="shared" si="10"/>
        <v>33.64</v>
      </c>
      <c r="V44" s="316">
        <f t="shared" si="11"/>
        <v>1682.0000000000007</v>
      </c>
      <c r="W44" s="316">
        <f t="shared" si="12"/>
        <v>1715.6400000000008</v>
      </c>
      <c r="X44" s="316">
        <f t="shared" si="13"/>
        <v>1749.2800000000009</v>
      </c>
      <c r="Y44" s="316">
        <v>33.64</v>
      </c>
      <c r="Z44" s="316">
        <f t="shared" si="14"/>
        <v>1816.5600000000011</v>
      </c>
      <c r="AA44" s="316">
        <v>33.64</v>
      </c>
      <c r="AB44" s="316">
        <f t="shared" si="15"/>
        <v>1850.2000000000012</v>
      </c>
      <c r="AC44" s="316">
        <f t="shared" si="16"/>
        <v>1883.8400000000013</v>
      </c>
      <c r="AD44" s="316">
        <f t="shared" si="17"/>
        <v>1917.4800000000014</v>
      </c>
      <c r="AE44" s="316">
        <f t="shared" si="18"/>
        <v>1951.1200000000015</v>
      </c>
      <c r="AF44" s="316">
        <f t="shared" si="19"/>
        <v>1984.7600000000016</v>
      </c>
      <c r="AG44" s="316">
        <f t="shared" si="20"/>
        <v>2018.4000000000017</v>
      </c>
      <c r="AH44" s="317">
        <f t="shared" si="21"/>
        <v>11437.599999999999</v>
      </c>
      <c r="AI44" s="317"/>
      <c r="AJ44" s="317"/>
      <c r="AK44" s="317"/>
      <c r="AL44" s="317"/>
      <c r="AM44" s="317"/>
      <c r="AN44" s="63">
        <v>42005</v>
      </c>
      <c r="AO44" s="45">
        <f t="shared" si="22"/>
        <v>1400</v>
      </c>
      <c r="AP44" s="45">
        <f t="shared" si="23"/>
        <v>46.027397260273972</v>
      </c>
      <c r="AQ44" s="45">
        <v>43</v>
      </c>
      <c r="AR44" s="65">
        <f t="shared" si="0"/>
        <v>1446.52</v>
      </c>
      <c r="BK44" s="68"/>
    </row>
    <row r="45" spans="1:63" ht="36" customHeight="1" x14ac:dyDescent="0.2">
      <c r="A45" s="212">
        <v>6</v>
      </c>
      <c r="B45" s="197" t="s">
        <v>245</v>
      </c>
      <c r="C45" s="197" t="s">
        <v>221</v>
      </c>
      <c r="D45" s="228">
        <v>13456</v>
      </c>
      <c r="E45" s="229" t="s">
        <v>238</v>
      </c>
      <c r="F45" s="230">
        <v>40898</v>
      </c>
      <c r="G45" s="228">
        <v>13456</v>
      </c>
      <c r="H45" s="231">
        <v>0.03</v>
      </c>
      <c r="I45" s="218">
        <f t="shared" si="1"/>
        <v>403.68</v>
      </c>
      <c r="J45" s="219">
        <f t="shared" si="2"/>
        <v>2.5000000000000001E-3</v>
      </c>
      <c r="K45" s="218">
        <f t="shared" si="3"/>
        <v>33.64</v>
      </c>
      <c r="L45" s="218">
        <f t="shared" si="4"/>
        <v>1446.52</v>
      </c>
      <c r="M45" s="316">
        <f t="shared" si="5"/>
        <v>33.64</v>
      </c>
      <c r="N45" s="316">
        <f t="shared" si="6"/>
        <v>1480.16</v>
      </c>
      <c r="O45" s="316">
        <f t="shared" si="7"/>
        <v>33.64</v>
      </c>
      <c r="P45" s="316">
        <f t="shared" si="8"/>
        <v>1513.8000000000002</v>
      </c>
      <c r="Q45" s="316">
        <f t="shared" si="7"/>
        <v>33.64</v>
      </c>
      <c r="R45" s="316">
        <f t="shared" si="9"/>
        <v>1547.4400000000003</v>
      </c>
      <c r="S45" s="316">
        <f t="shared" si="7"/>
        <v>33.64</v>
      </c>
      <c r="T45" s="316">
        <v>1648.3600000000006</v>
      </c>
      <c r="U45" s="316">
        <f t="shared" si="10"/>
        <v>33.64</v>
      </c>
      <c r="V45" s="316">
        <f t="shared" si="11"/>
        <v>1682.0000000000007</v>
      </c>
      <c r="W45" s="316">
        <f t="shared" si="12"/>
        <v>1715.6400000000008</v>
      </c>
      <c r="X45" s="316">
        <f t="shared" si="13"/>
        <v>1749.2800000000009</v>
      </c>
      <c r="Y45" s="316">
        <v>33.64</v>
      </c>
      <c r="Z45" s="316">
        <f t="shared" si="14"/>
        <v>1816.5600000000011</v>
      </c>
      <c r="AA45" s="316">
        <v>33.64</v>
      </c>
      <c r="AB45" s="316">
        <f t="shared" si="15"/>
        <v>1850.2000000000012</v>
      </c>
      <c r="AC45" s="316">
        <f t="shared" si="16"/>
        <v>1883.8400000000013</v>
      </c>
      <c r="AD45" s="316">
        <f t="shared" si="17"/>
        <v>1917.4800000000014</v>
      </c>
      <c r="AE45" s="316">
        <f t="shared" si="18"/>
        <v>1951.1200000000015</v>
      </c>
      <c r="AF45" s="316">
        <f t="shared" si="19"/>
        <v>1984.7600000000016</v>
      </c>
      <c r="AG45" s="316">
        <f t="shared" si="20"/>
        <v>2018.4000000000017</v>
      </c>
      <c r="AH45" s="317">
        <f t="shared" si="21"/>
        <v>11437.599999999999</v>
      </c>
      <c r="AI45" s="317"/>
      <c r="AJ45" s="317"/>
      <c r="AK45" s="317"/>
      <c r="AL45" s="317"/>
      <c r="AM45" s="317"/>
      <c r="AN45" s="63">
        <v>42005</v>
      </c>
      <c r="AO45" s="45">
        <f t="shared" si="22"/>
        <v>1400</v>
      </c>
      <c r="AP45" s="45">
        <f t="shared" si="23"/>
        <v>46.027397260273972</v>
      </c>
      <c r="AQ45" s="45">
        <v>43</v>
      </c>
      <c r="AR45" s="65">
        <f t="shared" si="0"/>
        <v>1446.52</v>
      </c>
      <c r="BK45" s="68"/>
    </row>
    <row r="46" spans="1:63" ht="36" customHeight="1" x14ac:dyDescent="0.2">
      <c r="A46" s="212">
        <v>6</v>
      </c>
      <c r="B46" s="197" t="s">
        <v>246</v>
      </c>
      <c r="C46" s="197" t="s">
        <v>221</v>
      </c>
      <c r="D46" s="228">
        <v>13456</v>
      </c>
      <c r="E46" s="229" t="s">
        <v>238</v>
      </c>
      <c r="F46" s="230">
        <v>40898</v>
      </c>
      <c r="G46" s="228">
        <v>13456</v>
      </c>
      <c r="H46" s="231">
        <v>0.03</v>
      </c>
      <c r="I46" s="218">
        <f t="shared" si="1"/>
        <v>403.68</v>
      </c>
      <c r="J46" s="219">
        <f t="shared" si="2"/>
        <v>2.5000000000000001E-3</v>
      </c>
      <c r="K46" s="218">
        <f t="shared" si="3"/>
        <v>33.64</v>
      </c>
      <c r="L46" s="218">
        <f t="shared" si="4"/>
        <v>1446.52</v>
      </c>
      <c r="M46" s="316">
        <f t="shared" si="5"/>
        <v>33.64</v>
      </c>
      <c r="N46" s="316">
        <f t="shared" si="6"/>
        <v>1480.16</v>
      </c>
      <c r="O46" s="316">
        <f t="shared" si="7"/>
        <v>33.64</v>
      </c>
      <c r="P46" s="316">
        <f t="shared" si="8"/>
        <v>1513.8000000000002</v>
      </c>
      <c r="Q46" s="316">
        <f t="shared" si="7"/>
        <v>33.64</v>
      </c>
      <c r="R46" s="316">
        <f t="shared" si="9"/>
        <v>1547.4400000000003</v>
      </c>
      <c r="S46" s="316">
        <f t="shared" si="7"/>
        <v>33.64</v>
      </c>
      <c r="T46" s="316">
        <v>1648.3600000000006</v>
      </c>
      <c r="U46" s="316">
        <f t="shared" si="10"/>
        <v>33.64</v>
      </c>
      <c r="V46" s="316">
        <f t="shared" si="11"/>
        <v>1682.0000000000007</v>
      </c>
      <c r="W46" s="316">
        <f t="shared" si="12"/>
        <v>1715.6400000000008</v>
      </c>
      <c r="X46" s="316">
        <f t="shared" si="13"/>
        <v>1749.2800000000009</v>
      </c>
      <c r="Y46" s="316">
        <v>33.64</v>
      </c>
      <c r="Z46" s="316">
        <f t="shared" si="14"/>
        <v>1816.5600000000011</v>
      </c>
      <c r="AA46" s="316">
        <v>33.64</v>
      </c>
      <c r="AB46" s="316">
        <f t="shared" si="15"/>
        <v>1850.2000000000012</v>
      </c>
      <c r="AC46" s="316">
        <f t="shared" si="16"/>
        <v>1883.8400000000013</v>
      </c>
      <c r="AD46" s="316">
        <f t="shared" si="17"/>
        <v>1917.4800000000014</v>
      </c>
      <c r="AE46" s="316">
        <f t="shared" si="18"/>
        <v>1951.1200000000015</v>
      </c>
      <c r="AF46" s="316">
        <f t="shared" si="19"/>
        <v>1984.7600000000016</v>
      </c>
      <c r="AG46" s="316">
        <f t="shared" si="20"/>
        <v>2018.4000000000017</v>
      </c>
      <c r="AH46" s="317">
        <f t="shared" si="21"/>
        <v>11437.599999999999</v>
      </c>
      <c r="AI46" s="317"/>
      <c r="AJ46" s="317"/>
      <c r="AK46" s="317"/>
      <c r="AL46" s="317"/>
      <c r="AM46" s="317"/>
      <c r="AN46" s="63">
        <v>42005</v>
      </c>
      <c r="AO46" s="45">
        <f t="shared" si="22"/>
        <v>1400</v>
      </c>
      <c r="AP46" s="45">
        <f t="shared" si="23"/>
        <v>46.027397260273972</v>
      </c>
      <c r="AQ46" s="45">
        <v>43</v>
      </c>
      <c r="AR46" s="65">
        <f t="shared" si="0"/>
        <v>1446.52</v>
      </c>
      <c r="BK46" s="68"/>
    </row>
    <row r="47" spans="1:63" ht="36" customHeight="1" x14ac:dyDescent="0.2">
      <c r="A47" s="212">
        <v>6</v>
      </c>
      <c r="B47" s="197" t="s">
        <v>247</v>
      </c>
      <c r="C47" s="197" t="s">
        <v>221</v>
      </c>
      <c r="D47" s="228">
        <v>13456</v>
      </c>
      <c r="E47" s="229" t="s">
        <v>238</v>
      </c>
      <c r="F47" s="230">
        <v>40898</v>
      </c>
      <c r="G47" s="228">
        <v>13456</v>
      </c>
      <c r="H47" s="231">
        <v>0.03</v>
      </c>
      <c r="I47" s="218">
        <f t="shared" si="1"/>
        <v>403.68</v>
      </c>
      <c r="J47" s="219">
        <f t="shared" si="2"/>
        <v>2.5000000000000001E-3</v>
      </c>
      <c r="K47" s="218">
        <f t="shared" si="3"/>
        <v>33.64</v>
      </c>
      <c r="L47" s="218">
        <f t="shared" si="4"/>
        <v>1446.52</v>
      </c>
      <c r="M47" s="316">
        <f t="shared" si="5"/>
        <v>33.64</v>
      </c>
      <c r="N47" s="316">
        <f t="shared" si="6"/>
        <v>1480.16</v>
      </c>
      <c r="O47" s="316">
        <f t="shared" si="7"/>
        <v>33.64</v>
      </c>
      <c r="P47" s="316">
        <f t="shared" si="8"/>
        <v>1513.8000000000002</v>
      </c>
      <c r="Q47" s="316">
        <f t="shared" si="7"/>
        <v>33.64</v>
      </c>
      <c r="R47" s="316">
        <f t="shared" si="9"/>
        <v>1547.4400000000003</v>
      </c>
      <c r="S47" s="316">
        <f t="shared" si="7"/>
        <v>33.64</v>
      </c>
      <c r="T47" s="316">
        <v>1648.3600000000006</v>
      </c>
      <c r="U47" s="316">
        <f t="shared" si="10"/>
        <v>33.64</v>
      </c>
      <c r="V47" s="316">
        <f t="shared" si="11"/>
        <v>1682.0000000000007</v>
      </c>
      <c r="W47" s="316">
        <f t="shared" si="12"/>
        <v>1715.6400000000008</v>
      </c>
      <c r="X47" s="316">
        <f t="shared" si="13"/>
        <v>1749.2800000000009</v>
      </c>
      <c r="Y47" s="316">
        <v>33.64</v>
      </c>
      <c r="Z47" s="316">
        <f t="shared" si="14"/>
        <v>1816.5600000000011</v>
      </c>
      <c r="AA47" s="316">
        <v>33.64</v>
      </c>
      <c r="AB47" s="316">
        <f t="shared" si="15"/>
        <v>1850.2000000000012</v>
      </c>
      <c r="AC47" s="316">
        <f t="shared" si="16"/>
        <v>1883.8400000000013</v>
      </c>
      <c r="AD47" s="316">
        <f t="shared" si="17"/>
        <v>1917.4800000000014</v>
      </c>
      <c r="AE47" s="316">
        <f t="shared" si="18"/>
        <v>1951.1200000000015</v>
      </c>
      <c r="AF47" s="316">
        <f t="shared" si="19"/>
        <v>1984.7600000000016</v>
      </c>
      <c r="AG47" s="316">
        <f t="shared" si="20"/>
        <v>2018.4000000000017</v>
      </c>
      <c r="AH47" s="317">
        <f t="shared" si="21"/>
        <v>11437.599999999999</v>
      </c>
      <c r="AI47" s="317"/>
      <c r="AJ47" s="317"/>
      <c r="AK47" s="317"/>
      <c r="AL47" s="317"/>
      <c r="AM47" s="317"/>
      <c r="AN47" s="63">
        <v>42005</v>
      </c>
      <c r="AO47" s="45">
        <f t="shared" si="22"/>
        <v>1400</v>
      </c>
      <c r="AP47" s="45">
        <f t="shared" si="23"/>
        <v>46.027397260273972</v>
      </c>
      <c r="AQ47" s="45">
        <v>43</v>
      </c>
      <c r="AR47" s="65">
        <f t="shared" si="0"/>
        <v>1446.52</v>
      </c>
      <c r="BK47" s="68"/>
    </row>
    <row r="48" spans="1:63" ht="36" customHeight="1" x14ac:dyDescent="0.2">
      <c r="A48" s="212">
        <v>6</v>
      </c>
      <c r="B48" s="197" t="s">
        <v>248</v>
      </c>
      <c r="C48" s="197" t="s">
        <v>221</v>
      </c>
      <c r="D48" s="228">
        <v>13456</v>
      </c>
      <c r="E48" s="229" t="s">
        <v>238</v>
      </c>
      <c r="F48" s="230">
        <v>40898</v>
      </c>
      <c r="G48" s="228">
        <v>13456</v>
      </c>
      <c r="H48" s="231">
        <v>0.03</v>
      </c>
      <c r="I48" s="218">
        <f t="shared" si="1"/>
        <v>403.68</v>
      </c>
      <c r="J48" s="219">
        <f t="shared" si="2"/>
        <v>2.5000000000000001E-3</v>
      </c>
      <c r="K48" s="218">
        <f t="shared" si="3"/>
        <v>33.64</v>
      </c>
      <c r="L48" s="218">
        <f t="shared" si="4"/>
        <v>1446.52</v>
      </c>
      <c r="M48" s="316">
        <f t="shared" si="5"/>
        <v>33.64</v>
      </c>
      <c r="N48" s="316">
        <f t="shared" si="6"/>
        <v>1480.16</v>
      </c>
      <c r="O48" s="316">
        <f t="shared" si="7"/>
        <v>33.64</v>
      </c>
      <c r="P48" s="316">
        <f t="shared" si="8"/>
        <v>1513.8000000000002</v>
      </c>
      <c r="Q48" s="316">
        <f t="shared" si="7"/>
        <v>33.64</v>
      </c>
      <c r="R48" s="316">
        <f t="shared" si="9"/>
        <v>1547.4400000000003</v>
      </c>
      <c r="S48" s="316">
        <f t="shared" si="7"/>
        <v>33.64</v>
      </c>
      <c r="T48" s="316">
        <v>1648.3600000000006</v>
      </c>
      <c r="U48" s="316">
        <f t="shared" si="10"/>
        <v>33.64</v>
      </c>
      <c r="V48" s="316">
        <f t="shared" si="11"/>
        <v>1682.0000000000007</v>
      </c>
      <c r="W48" s="316">
        <f t="shared" si="12"/>
        <v>1715.6400000000008</v>
      </c>
      <c r="X48" s="316">
        <f t="shared" si="13"/>
        <v>1749.2800000000009</v>
      </c>
      <c r="Y48" s="316">
        <v>33.64</v>
      </c>
      <c r="Z48" s="316">
        <f t="shared" si="14"/>
        <v>1816.5600000000011</v>
      </c>
      <c r="AA48" s="316">
        <v>33.64</v>
      </c>
      <c r="AB48" s="316">
        <f t="shared" si="15"/>
        <v>1850.2000000000012</v>
      </c>
      <c r="AC48" s="316">
        <f t="shared" si="16"/>
        <v>1883.8400000000013</v>
      </c>
      <c r="AD48" s="316">
        <f t="shared" si="17"/>
        <v>1917.4800000000014</v>
      </c>
      <c r="AE48" s="316">
        <f t="shared" si="18"/>
        <v>1951.1200000000015</v>
      </c>
      <c r="AF48" s="316">
        <f t="shared" si="19"/>
        <v>1984.7600000000016</v>
      </c>
      <c r="AG48" s="316">
        <f t="shared" si="20"/>
        <v>2018.4000000000017</v>
      </c>
      <c r="AH48" s="317">
        <f t="shared" si="21"/>
        <v>11437.599999999999</v>
      </c>
      <c r="AI48" s="317"/>
      <c r="AJ48" s="317"/>
      <c r="AK48" s="317"/>
      <c r="AL48" s="317"/>
      <c r="AM48" s="317"/>
      <c r="AN48" s="63">
        <v>42005</v>
      </c>
      <c r="AO48" s="45">
        <f t="shared" si="22"/>
        <v>1400</v>
      </c>
      <c r="AP48" s="45">
        <f t="shared" si="23"/>
        <v>46.027397260273972</v>
      </c>
      <c r="AQ48" s="45">
        <v>43</v>
      </c>
      <c r="AR48" s="65">
        <f t="shared" si="0"/>
        <v>1446.52</v>
      </c>
      <c r="BK48" s="68"/>
    </row>
    <row r="49" spans="1:63" ht="36" customHeight="1" x14ac:dyDescent="0.2">
      <c r="A49" s="212">
        <v>6</v>
      </c>
      <c r="B49" s="197" t="s">
        <v>249</v>
      </c>
      <c r="C49" s="197" t="s">
        <v>221</v>
      </c>
      <c r="D49" s="228">
        <v>13456</v>
      </c>
      <c r="E49" s="229" t="s">
        <v>238</v>
      </c>
      <c r="F49" s="230">
        <v>40898</v>
      </c>
      <c r="G49" s="228">
        <v>13456</v>
      </c>
      <c r="H49" s="231">
        <v>0.03</v>
      </c>
      <c r="I49" s="218">
        <f t="shared" si="1"/>
        <v>403.68</v>
      </c>
      <c r="J49" s="219">
        <f t="shared" si="2"/>
        <v>2.5000000000000001E-3</v>
      </c>
      <c r="K49" s="218">
        <f t="shared" si="3"/>
        <v>33.64</v>
      </c>
      <c r="L49" s="218">
        <f t="shared" si="4"/>
        <v>1446.52</v>
      </c>
      <c r="M49" s="316">
        <f t="shared" si="5"/>
        <v>33.64</v>
      </c>
      <c r="N49" s="316">
        <f t="shared" si="6"/>
        <v>1480.16</v>
      </c>
      <c r="O49" s="316">
        <f t="shared" si="7"/>
        <v>33.64</v>
      </c>
      <c r="P49" s="316">
        <f t="shared" si="8"/>
        <v>1513.8000000000002</v>
      </c>
      <c r="Q49" s="316">
        <f t="shared" si="7"/>
        <v>33.64</v>
      </c>
      <c r="R49" s="316">
        <f t="shared" si="9"/>
        <v>1547.4400000000003</v>
      </c>
      <c r="S49" s="316">
        <f t="shared" si="7"/>
        <v>33.64</v>
      </c>
      <c r="T49" s="316">
        <v>1648.3600000000006</v>
      </c>
      <c r="U49" s="316">
        <f t="shared" si="10"/>
        <v>33.64</v>
      </c>
      <c r="V49" s="316">
        <f t="shared" si="11"/>
        <v>1682.0000000000007</v>
      </c>
      <c r="W49" s="316">
        <f t="shared" si="12"/>
        <v>1715.6400000000008</v>
      </c>
      <c r="X49" s="316">
        <f t="shared" si="13"/>
        <v>1749.2800000000009</v>
      </c>
      <c r="Y49" s="316">
        <v>33.64</v>
      </c>
      <c r="Z49" s="316">
        <f t="shared" si="14"/>
        <v>1816.5600000000011</v>
      </c>
      <c r="AA49" s="316">
        <v>33.64</v>
      </c>
      <c r="AB49" s="316">
        <f t="shared" si="15"/>
        <v>1850.2000000000012</v>
      </c>
      <c r="AC49" s="316">
        <f t="shared" si="16"/>
        <v>1883.8400000000013</v>
      </c>
      <c r="AD49" s="316">
        <f t="shared" si="17"/>
        <v>1917.4800000000014</v>
      </c>
      <c r="AE49" s="316">
        <f t="shared" si="18"/>
        <v>1951.1200000000015</v>
      </c>
      <c r="AF49" s="316">
        <f t="shared" si="19"/>
        <v>1984.7600000000016</v>
      </c>
      <c r="AG49" s="316">
        <f t="shared" si="20"/>
        <v>2018.4000000000017</v>
      </c>
      <c r="AH49" s="317">
        <f t="shared" si="21"/>
        <v>11437.599999999999</v>
      </c>
      <c r="AI49" s="317"/>
      <c r="AJ49" s="317"/>
      <c r="AK49" s="317"/>
      <c r="AL49" s="317"/>
      <c r="AM49" s="317"/>
      <c r="AN49" s="63">
        <v>42005</v>
      </c>
      <c r="AO49" s="45">
        <f t="shared" si="22"/>
        <v>1400</v>
      </c>
      <c r="AP49" s="45">
        <f t="shared" si="23"/>
        <v>46.027397260273972</v>
      </c>
      <c r="AQ49" s="45">
        <v>43</v>
      </c>
      <c r="AR49" s="65">
        <f t="shared" si="0"/>
        <v>1446.52</v>
      </c>
      <c r="BK49" s="68"/>
    </row>
    <row r="50" spans="1:63" ht="36" customHeight="1" x14ac:dyDescent="0.2">
      <c r="A50" s="212">
        <v>6</v>
      </c>
      <c r="B50" s="197" t="s">
        <v>250</v>
      </c>
      <c r="C50" s="197" t="s">
        <v>221</v>
      </c>
      <c r="D50" s="228">
        <v>13456</v>
      </c>
      <c r="E50" s="229" t="s">
        <v>238</v>
      </c>
      <c r="F50" s="230">
        <v>40898</v>
      </c>
      <c r="G50" s="228">
        <v>13456</v>
      </c>
      <c r="H50" s="231">
        <v>0.03</v>
      </c>
      <c r="I50" s="218">
        <f t="shared" si="1"/>
        <v>403.68</v>
      </c>
      <c r="J50" s="219">
        <f t="shared" si="2"/>
        <v>2.5000000000000001E-3</v>
      </c>
      <c r="K50" s="218">
        <f t="shared" si="3"/>
        <v>33.64</v>
      </c>
      <c r="L50" s="218">
        <f t="shared" si="4"/>
        <v>1446.52</v>
      </c>
      <c r="M50" s="316">
        <f t="shared" si="5"/>
        <v>33.64</v>
      </c>
      <c r="N50" s="316">
        <f t="shared" si="6"/>
        <v>1480.16</v>
      </c>
      <c r="O50" s="316">
        <f t="shared" si="7"/>
        <v>33.64</v>
      </c>
      <c r="P50" s="316">
        <f t="shared" si="8"/>
        <v>1513.8000000000002</v>
      </c>
      <c r="Q50" s="316">
        <f t="shared" si="7"/>
        <v>33.64</v>
      </c>
      <c r="R50" s="316">
        <f t="shared" si="9"/>
        <v>1547.4400000000003</v>
      </c>
      <c r="S50" s="316">
        <f t="shared" si="7"/>
        <v>33.64</v>
      </c>
      <c r="T50" s="316">
        <v>1648.3600000000006</v>
      </c>
      <c r="U50" s="316">
        <f t="shared" si="10"/>
        <v>33.64</v>
      </c>
      <c r="V50" s="316">
        <f t="shared" si="11"/>
        <v>1682.0000000000007</v>
      </c>
      <c r="W50" s="316">
        <f t="shared" si="12"/>
        <v>1715.6400000000008</v>
      </c>
      <c r="X50" s="316">
        <f t="shared" si="13"/>
        <v>1749.2800000000009</v>
      </c>
      <c r="Y50" s="316">
        <v>33.64</v>
      </c>
      <c r="Z50" s="316">
        <f t="shared" si="14"/>
        <v>1816.5600000000011</v>
      </c>
      <c r="AA50" s="316">
        <v>33.64</v>
      </c>
      <c r="AB50" s="316">
        <f t="shared" si="15"/>
        <v>1850.2000000000012</v>
      </c>
      <c r="AC50" s="316">
        <f t="shared" si="16"/>
        <v>1883.8400000000013</v>
      </c>
      <c r="AD50" s="316">
        <f t="shared" si="17"/>
        <v>1917.4800000000014</v>
      </c>
      <c r="AE50" s="316">
        <f t="shared" si="18"/>
        <v>1951.1200000000015</v>
      </c>
      <c r="AF50" s="316">
        <f t="shared" si="19"/>
        <v>1984.7600000000016</v>
      </c>
      <c r="AG50" s="316">
        <f t="shared" si="20"/>
        <v>2018.4000000000017</v>
      </c>
      <c r="AH50" s="317">
        <f t="shared" si="21"/>
        <v>11437.599999999999</v>
      </c>
      <c r="AI50" s="317"/>
      <c r="AJ50" s="317"/>
      <c r="AK50" s="317"/>
      <c r="AL50" s="317"/>
      <c r="AM50" s="317"/>
      <c r="AN50" s="63">
        <v>42005</v>
      </c>
      <c r="AO50" s="45">
        <f t="shared" si="22"/>
        <v>1400</v>
      </c>
      <c r="AP50" s="45">
        <f t="shared" si="23"/>
        <v>46.027397260273972</v>
      </c>
      <c r="AQ50" s="45">
        <v>43</v>
      </c>
      <c r="AR50" s="65">
        <f t="shared" si="0"/>
        <v>1446.52</v>
      </c>
      <c r="BK50" s="68"/>
    </row>
    <row r="51" spans="1:63" ht="36" customHeight="1" x14ac:dyDescent="0.2">
      <c r="A51" s="212">
        <v>6</v>
      </c>
      <c r="B51" s="197" t="s">
        <v>251</v>
      </c>
      <c r="C51" s="197" t="s">
        <v>221</v>
      </c>
      <c r="D51" s="228">
        <v>13456</v>
      </c>
      <c r="E51" s="229" t="s">
        <v>238</v>
      </c>
      <c r="F51" s="230">
        <v>40898</v>
      </c>
      <c r="G51" s="228">
        <v>13456</v>
      </c>
      <c r="H51" s="231">
        <v>0.03</v>
      </c>
      <c r="I51" s="218">
        <f t="shared" si="1"/>
        <v>403.68</v>
      </c>
      <c r="J51" s="219">
        <f t="shared" si="2"/>
        <v>2.5000000000000001E-3</v>
      </c>
      <c r="K51" s="218">
        <f t="shared" si="3"/>
        <v>33.64</v>
      </c>
      <c r="L51" s="218">
        <f t="shared" si="4"/>
        <v>1446.52</v>
      </c>
      <c r="M51" s="316">
        <f t="shared" si="5"/>
        <v>33.64</v>
      </c>
      <c r="N51" s="316">
        <f t="shared" si="6"/>
        <v>1480.16</v>
      </c>
      <c r="O51" s="316">
        <f t="shared" si="7"/>
        <v>33.64</v>
      </c>
      <c r="P51" s="316">
        <f t="shared" si="8"/>
        <v>1513.8000000000002</v>
      </c>
      <c r="Q51" s="316">
        <f t="shared" si="7"/>
        <v>33.64</v>
      </c>
      <c r="R51" s="316">
        <f t="shared" si="9"/>
        <v>1547.4400000000003</v>
      </c>
      <c r="S51" s="316">
        <f t="shared" si="7"/>
        <v>33.64</v>
      </c>
      <c r="T51" s="316">
        <v>1648.3600000000006</v>
      </c>
      <c r="U51" s="316">
        <f t="shared" si="10"/>
        <v>33.64</v>
      </c>
      <c r="V51" s="316">
        <f t="shared" si="11"/>
        <v>1682.0000000000007</v>
      </c>
      <c r="W51" s="316">
        <f t="shared" si="12"/>
        <v>1715.6400000000008</v>
      </c>
      <c r="X51" s="316">
        <f t="shared" si="13"/>
        <v>1749.2800000000009</v>
      </c>
      <c r="Y51" s="316">
        <v>33.64</v>
      </c>
      <c r="Z51" s="316">
        <f t="shared" si="14"/>
        <v>1816.5600000000011</v>
      </c>
      <c r="AA51" s="316">
        <v>33.64</v>
      </c>
      <c r="AB51" s="316">
        <f t="shared" si="15"/>
        <v>1850.2000000000012</v>
      </c>
      <c r="AC51" s="316">
        <f t="shared" si="16"/>
        <v>1883.8400000000013</v>
      </c>
      <c r="AD51" s="316">
        <f t="shared" si="17"/>
        <v>1917.4800000000014</v>
      </c>
      <c r="AE51" s="316">
        <f t="shared" si="18"/>
        <v>1951.1200000000015</v>
      </c>
      <c r="AF51" s="316">
        <f t="shared" si="19"/>
        <v>1984.7600000000016</v>
      </c>
      <c r="AG51" s="316">
        <f t="shared" si="20"/>
        <v>2018.4000000000017</v>
      </c>
      <c r="AH51" s="317">
        <f t="shared" si="21"/>
        <v>11437.599999999999</v>
      </c>
      <c r="AI51" s="317"/>
      <c r="AJ51" s="317"/>
      <c r="AK51" s="317"/>
      <c r="AL51" s="317"/>
      <c r="AM51" s="317"/>
      <c r="AN51" s="63">
        <v>42005</v>
      </c>
      <c r="AO51" s="45">
        <f t="shared" si="22"/>
        <v>1400</v>
      </c>
      <c r="AP51" s="45">
        <f t="shared" si="23"/>
        <v>46.027397260273972</v>
      </c>
      <c r="AQ51" s="45">
        <v>43</v>
      </c>
      <c r="AR51" s="65">
        <f t="shared" si="0"/>
        <v>1446.52</v>
      </c>
      <c r="BK51" s="68"/>
    </row>
    <row r="52" spans="1:63" ht="36" customHeight="1" x14ac:dyDescent="0.2">
      <c r="A52" s="212">
        <v>6</v>
      </c>
      <c r="B52" s="197" t="s">
        <v>252</v>
      </c>
      <c r="C52" s="197" t="s">
        <v>221</v>
      </c>
      <c r="D52" s="228">
        <v>13456</v>
      </c>
      <c r="E52" s="229" t="s">
        <v>238</v>
      </c>
      <c r="F52" s="230">
        <v>40898</v>
      </c>
      <c r="G52" s="228">
        <v>13456</v>
      </c>
      <c r="H52" s="231">
        <v>0.03</v>
      </c>
      <c r="I52" s="218">
        <f t="shared" si="1"/>
        <v>403.68</v>
      </c>
      <c r="J52" s="219">
        <f t="shared" si="2"/>
        <v>2.5000000000000001E-3</v>
      </c>
      <c r="K52" s="218">
        <f t="shared" si="3"/>
        <v>33.64</v>
      </c>
      <c r="L52" s="218">
        <f t="shared" si="4"/>
        <v>1446.52</v>
      </c>
      <c r="M52" s="316">
        <f t="shared" si="5"/>
        <v>33.64</v>
      </c>
      <c r="N52" s="316">
        <f t="shared" si="6"/>
        <v>1480.16</v>
      </c>
      <c r="O52" s="316">
        <f t="shared" si="7"/>
        <v>33.64</v>
      </c>
      <c r="P52" s="316">
        <f t="shared" si="8"/>
        <v>1513.8000000000002</v>
      </c>
      <c r="Q52" s="316">
        <f t="shared" si="7"/>
        <v>33.64</v>
      </c>
      <c r="R52" s="316">
        <f t="shared" si="9"/>
        <v>1547.4400000000003</v>
      </c>
      <c r="S52" s="316">
        <f t="shared" si="7"/>
        <v>33.64</v>
      </c>
      <c r="T52" s="316">
        <v>1648.3600000000006</v>
      </c>
      <c r="U52" s="316">
        <f t="shared" si="10"/>
        <v>33.64</v>
      </c>
      <c r="V52" s="316">
        <f t="shared" si="11"/>
        <v>1682.0000000000007</v>
      </c>
      <c r="W52" s="316">
        <f t="shared" si="12"/>
        <v>1715.6400000000008</v>
      </c>
      <c r="X52" s="316">
        <f t="shared" si="13"/>
        <v>1749.2800000000009</v>
      </c>
      <c r="Y52" s="316">
        <v>33.64</v>
      </c>
      <c r="Z52" s="316">
        <f t="shared" si="14"/>
        <v>1816.5600000000011</v>
      </c>
      <c r="AA52" s="316">
        <v>33.64</v>
      </c>
      <c r="AB52" s="316">
        <f t="shared" si="15"/>
        <v>1850.2000000000012</v>
      </c>
      <c r="AC52" s="316">
        <f t="shared" si="16"/>
        <v>1883.8400000000013</v>
      </c>
      <c r="AD52" s="316">
        <f t="shared" si="17"/>
        <v>1917.4800000000014</v>
      </c>
      <c r="AE52" s="316">
        <f t="shared" si="18"/>
        <v>1951.1200000000015</v>
      </c>
      <c r="AF52" s="316">
        <f t="shared" si="19"/>
        <v>1984.7600000000016</v>
      </c>
      <c r="AG52" s="316">
        <f t="shared" si="20"/>
        <v>2018.4000000000017</v>
      </c>
      <c r="AH52" s="317">
        <f t="shared" si="21"/>
        <v>11437.599999999999</v>
      </c>
      <c r="AI52" s="317"/>
      <c r="AJ52" s="317"/>
      <c r="AK52" s="317"/>
      <c r="AL52" s="317"/>
      <c r="AM52" s="317"/>
      <c r="AN52" s="63">
        <v>42005</v>
      </c>
      <c r="AO52" s="45">
        <f t="shared" si="22"/>
        <v>1400</v>
      </c>
      <c r="AP52" s="45">
        <f t="shared" si="23"/>
        <v>46.027397260273972</v>
      </c>
      <c r="AQ52" s="45">
        <v>43</v>
      </c>
      <c r="AR52" s="65">
        <f t="shared" si="0"/>
        <v>1446.52</v>
      </c>
      <c r="BK52" s="68"/>
    </row>
    <row r="53" spans="1:63" ht="28.5" customHeight="1" x14ac:dyDescent="0.2">
      <c r="A53" s="212">
        <v>6</v>
      </c>
      <c r="B53" s="197" t="s">
        <v>253</v>
      </c>
      <c r="C53" s="197" t="s">
        <v>254</v>
      </c>
      <c r="D53" s="228">
        <v>101765.58</v>
      </c>
      <c r="E53" s="197" t="s">
        <v>255</v>
      </c>
      <c r="F53" s="230">
        <v>40905</v>
      </c>
      <c r="G53" s="228">
        <v>101765.58</v>
      </c>
      <c r="H53" s="231">
        <v>0.03</v>
      </c>
      <c r="I53" s="218">
        <f t="shared" si="1"/>
        <v>3052.9674</v>
      </c>
      <c r="J53" s="219">
        <f t="shared" si="2"/>
        <v>2.5000000000000001E-3</v>
      </c>
      <c r="K53" s="218">
        <f t="shared" si="3"/>
        <v>254.41395</v>
      </c>
      <c r="L53" s="218">
        <f t="shared" si="4"/>
        <v>10939.799849999999</v>
      </c>
      <c r="M53" s="316">
        <f t="shared" si="5"/>
        <v>254.41395</v>
      </c>
      <c r="N53" s="316">
        <f t="shared" si="6"/>
        <v>11194.2138</v>
      </c>
      <c r="O53" s="316">
        <f t="shared" si="7"/>
        <v>254.41395</v>
      </c>
      <c r="P53" s="316">
        <f t="shared" si="8"/>
        <v>11448.62775</v>
      </c>
      <c r="Q53" s="316">
        <f t="shared" si="7"/>
        <v>254.41395</v>
      </c>
      <c r="R53" s="316">
        <f t="shared" si="9"/>
        <v>11703.0417</v>
      </c>
      <c r="S53" s="316">
        <f t="shared" si="7"/>
        <v>254.41395</v>
      </c>
      <c r="T53" s="316">
        <v>12466.28355</v>
      </c>
      <c r="U53" s="316">
        <f t="shared" si="10"/>
        <v>254.41395</v>
      </c>
      <c r="V53" s="316">
        <f t="shared" si="11"/>
        <v>12720.6975</v>
      </c>
      <c r="W53" s="316">
        <f t="shared" si="12"/>
        <v>12975.11145</v>
      </c>
      <c r="X53" s="316">
        <f t="shared" si="13"/>
        <v>13229.5254</v>
      </c>
      <c r="Y53" s="316">
        <v>254.41</v>
      </c>
      <c r="Z53" s="316">
        <f t="shared" si="14"/>
        <v>13738.3454</v>
      </c>
      <c r="AA53" s="316">
        <v>254.41</v>
      </c>
      <c r="AB53" s="316">
        <f t="shared" si="15"/>
        <v>13992.7554</v>
      </c>
      <c r="AC53" s="316">
        <f t="shared" si="16"/>
        <v>14247.1654</v>
      </c>
      <c r="AD53" s="316">
        <f t="shared" si="17"/>
        <v>14501.5754</v>
      </c>
      <c r="AE53" s="316">
        <f t="shared" si="18"/>
        <v>14755.9854</v>
      </c>
      <c r="AF53" s="316">
        <f t="shared" si="19"/>
        <v>15010.395399999999</v>
      </c>
      <c r="AG53" s="316">
        <f t="shared" si="20"/>
        <v>15264.805399999999</v>
      </c>
      <c r="AH53" s="317">
        <f t="shared" si="21"/>
        <v>86500.774600000004</v>
      </c>
      <c r="AI53" s="317"/>
      <c r="AJ53" s="317"/>
      <c r="AK53" s="317"/>
      <c r="AL53" s="317"/>
      <c r="AM53" s="317"/>
      <c r="AN53" s="63">
        <v>42005</v>
      </c>
      <c r="AO53" s="45">
        <f t="shared" si="22"/>
        <v>1400</v>
      </c>
      <c r="AP53" s="45">
        <f t="shared" si="23"/>
        <v>46.027397260273972</v>
      </c>
      <c r="AQ53" s="45">
        <v>43</v>
      </c>
      <c r="AR53" s="65">
        <f t="shared" ref="AR53:AR84" si="24">+G53*J53*AQ53</f>
        <v>10939.799849999999</v>
      </c>
      <c r="BK53" s="68"/>
    </row>
    <row r="54" spans="1:63" ht="24" customHeight="1" x14ac:dyDescent="0.2">
      <c r="A54" s="212">
        <v>6</v>
      </c>
      <c r="B54" s="197" t="s">
        <v>256</v>
      </c>
      <c r="C54" s="197" t="s">
        <v>254</v>
      </c>
      <c r="D54" s="228">
        <v>101765.58</v>
      </c>
      <c r="E54" s="197" t="s">
        <v>255</v>
      </c>
      <c r="F54" s="230">
        <v>40905</v>
      </c>
      <c r="G54" s="228">
        <v>101765.58</v>
      </c>
      <c r="H54" s="231">
        <v>0.03</v>
      </c>
      <c r="I54" s="218">
        <f t="shared" si="1"/>
        <v>3052.9674</v>
      </c>
      <c r="J54" s="219">
        <f t="shared" si="2"/>
        <v>2.5000000000000001E-3</v>
      </c>
      <c r="K54" s="218">
        <f t="shared" si="3"/>
        <v>254.41395</v>
      </c>
      <c r="L54" s="218">
        <f t="shared" si="4"/>
        <v>10939.799849999999</v>
      </c>
      <c r="M54" s="316">
        <f t="shared" si="5"/>
        <v>254.41395</v>
      </c>
      <c r="N54" s="316">
        <f t="shared" si="6"/>
        <v>11194.2138</v>
      </c>
      <c r="O54" s="316">
        <f t="shared" si="7"/>
        <v>254.41395</v>
      </c>
      <c r="P54" s="316">
        <f t="shared" si="8"/>
        <v>11448.62775</v>
      </c>
      <c r="Q54" s="316">
        <f t="shared" si="7"/>
        <v>254.41395</v>
      </c>
      <c r="R54" s="316">
        <f t="shared" si="9"/>
        <v>11703.0417</v>
      </c>
      <c r="S54" s="316">
        <f t="shared" si="7"/>
        <v>254.41395</v>
      </c>
      <c r="T54" s="316">
        <v>12466.28355</v>
      </c>
      <c r="U54" s="316">
        <f t="shared" si="10"/>
        <v>254.41395</v>
      </c>
      <c r="V54" s="316">
        <f t="shared" si="11"/>
        <v>12720.6975</v>
      </c>
      <c r="W54" s="316">
        <f t="shared" si="12"/>
        <v>12975.11145</v>
      </c>
      <c r="X54" s="316">
        <f t="shared" si="13"/>
        <v>13229.5254</v>
      </c>
      <c r="Y54" s="316">
        <v>254.41</v>
      </c>
      <c r="Z54" s="316">
        <f t="shared" si="14"/>
        <v>13738.3454</v>
      </c>
      <c r="AA54" s="316">
        <v>254.41</v>
      </c>
      <c r="AB54" s="316">
        <f t="shared" si="15"/>
        <v>13992.7554</v>
      </c>
      <c r="AC54" s="316">
        <f t="shared" si="16"/>
        <v>14247.1654</v>
      </c>
      <c r="AD54" s="316">
        <f t="shared" si="17"/>
        <v>14501.5754</v>
      </c>
      <c r="AE54" s="316">
        <f t="shared" si="18"/>
        <v>14755.9854</v>
      </c>
      <c r="AF54" s="316">
        <f t="shared" si="19"/>
        <v>15010.395399999999</v>
      </c>
      <c r="AG54" s="316">
        <f t="shared" si="20"/>
        <v>15264.805399999999</v>
      </c>
      <c r="AH54" s="317">
        <f t="shared" si="21"/>
        <v>86500.774600000004</v>
      </c>
      <c r="AI54" s="317"/>
      <c r="AJ54" s="317"/>
      <c r="AK54" s="317"/>
      <c r="AL54" s="317"/>
      <c r="AM54" s="317"/>
      <c r="AN54" s="63">
        <v>42005</v>
      </c>
      <c r="AO54" s="45">
        <f t="shared" si="22"/>
        <v>1400</v>
      </c>
      <c r="AP54" s="45">
        <f t="shared" si="23"/>
        <v>46.027397260273972</v>
      </c>
      <c r="AQ54" s="45">
        <v>43</v>
      </c>
      <c r="AR54" s="65">
        <f t="shared" si="24"/>
        <v>10939.799849999999</v>
      </c>
      <c r="BK54" s="68"/>
    </row>
    <row r="55" spans="1:63" ht="24" customHeight="1" x14ac:dyDescent="0.2">
      <c r="A55" s="212">
        <v>6</v>
      </c>
      <c r="B55" s="197" t="s">
        <v>257</v>
      </c>
      <c r="C55" s="197" t="s">
        <v>254</v>
      </c>
      <c r="D55" s="228">
        <v>101765.58</v>
      </c>
      <c r="E55" s="197" t="s">
        <v>255</v>
      </c>
      <c r="F55" s="230">
        <v>40905</v>
      </c>
      <c r="G55" s="228">
        <v>101765.58</v>
      </c>
      <c r="H55" s="231">
        <v>0.03</v>
      </c>
      <c r="I55" s="218">
        <f t="shared" si="1"/>
        <v>3052.9674</v>
      </c>
      <c r="J55" s="219">
        <f t="shared" si="2"/>
        <v>2.5000000000000001E-3</v>
      </c>
      <c r="K55" s="218">
        <f t="shared" si="3"/>
        <v>254.41395</v>
      </c>
      <c r="L55" s="218">
        <f t="shared" si="4"/>
        <v>10939.799849999999</v>
      </c>
      <c r="M55" s="316">
        <f t="shared" si="5"/>
        <v>254.41395</v>
      </c>
      <c r="N55" s="316">
        <f t="shared" si="6"/>
        <v>11194.2138</v>
      </c>
      <c r="O55" s="316">
        <f t="shared" si="7"/>
        <v>254.41395</v>
      </c>
      <c r="P55" s="316">
        <f t="shared" si="8"/>
        <v>11448.62775</v>
      </c>
      <c r="Q55" s="316">
        <f t="shared" si="7"/>
        <v>254.41395</v>
      </c>
      <c r="R55" s="316">
        <f t="shared" si="9"/>
        <v>11703.0417</v>
      </c>
      <c r="S55" s="316">
        <f t="shared" si="7"/>
        <v>254.41395</v>
      </c>
      <c r="T55" s="316">
        <v>12466.28355</v>
      </c>
      <c r="U55" s="316">
        <f t="shared" si="10"/>
        <v>254.41395</v>
      </c>
      <c r="V55" s="316">
        <f t="shared" si="11"/>
        <v>12720.6975</v>
      </c>
      <c r="W55" s="316">
        <f t="shared" si="12"/>
        <v>12975.11145</v>
      </c>
      <c r="X55" s="316">
        <f t="shared" si="13"/>
        <v>13229.5254</v>
      </c>
      <c r="Y55" s="316">
        <v>254.41</v>
      </c>
      <c r="Z55" s="316">
        <f t="shared" si="14"/>
        <v>13738.3454</v>
      </c>
      <c r="AA55" s="316">
        <v>254.41</v>
      </c>
      <c r="AB55" s="316">
        <f t="shared" si="15"/>
        <v>13992.7554</v>
      </c>
      <c r="AC55" s="316">
        <f t="shared" si="16"/>
        <v>14247.1654</v>
      </c>
      <c r="AD55" s="316">
        <f t="shared" si="17"/>
        <v>14501.5754</v>
      </c>
      <c r="AE55" s="316">
        <f t="shared" si="18"/>
        <v>14755.9854</v>
      </c>
      <c r="AF55" s="316">
        <f t="shared" si="19"/>
        <v>15010.395399999999</v>
      </c>
      <c r="AG55" s="316">
        <f t="shared" si="20"/>
        <v>15264.805399999999</v>
      </c>
      <c r="AH55" s="317">
        <f t="shared" si="21"/>
        <v>86500.774600000004</v>
      </c>
      <c r="AI55" s="317"/>
      <c r="AJ55" s="317"/>
      <c r="AK55" s="317"/>
      <c r="AL55" s="317"/>
      <c r="AM55" s="317"/>
      <c r="AN55" s="63">
        <v>42005</v>
      </c>
      <c r="AO55" s="45">
        <f t="shared" si="22"/>
        <v>1400</v>
      </c>
      <c r="AP55" s="45">
        <f t="shared" si="23"/>
        <v>46.027397260273972</v>
      </c>
      <c r="AQ55" s="45">
        <v>43</v>
      </c>
      <c r="AR55" s="65">
        <f t="shared" si="24"/>
        <v>10939.799849999999</v>
      </c>
      <c r="BK55" s="68"/>
    </row>
    <row r="56" spans="1:63" ht="24" customHeight="1" x14ac:dyDescent="0.2">
      <c r="A56" s="212">
        <v>6</v>
      </c>
      <c r="B56" s="197" t="s">
        <v>258</v>
      </c>
      <c r="C56" s="197" t="s">
        <v>254</v>
      </c>
      <c r="D56" s="228">
        <v>101765.58</v>
      </c>
      <c r="E56" s="197" t="s">
        <v>255</v>
      </c>
      <c r="F56" s="230">
        <v>40905</v>
      </c>
      <c r="G56" s="228">
        <v>101765.58</v>
      </c>
      <c r="H56" s="231">
        <v>0.03</v>
      </c>
      <c r="I56" s="218">
        <f t="shared" si="1"/>
        <v>3052.9674</v>
      </c>
      <c r="J56" s="219">
        <f t="shared" si="2"/>
        <v>2.5000000000000001E-3</v>
      </c>
      <c r="K56" s="218">
        <f t="shared" si="3"/>
        <v>254.41395</v>
      </c>
      <c r="L56" s="218">
        <f t="shared" si="4"/>
        <v>10939.799849999999</v>
      </c>
      <c r="M56" s="316">
        <f t="shared" si="5"/>
        <v>254.41395</v>
      </c>
      <c r="N56" s="316">
        <f t="shared" si="6"/>
        <v>11194.2138</v>
      </c>
      <c r="O56" s="316">
        <f t="shared" si="7"/>
        <v>254.41395</v>
      </c>
      <c r="P56" s="316">
        <f t="shared" si="8"/>
        <v>11448.62775</v>
      </c>
      <c r="Q56" s="316">
        <f t="shared" si="7"/>
        <v>254.41395</v>
      </c>
      <c r="R56" s="316">
        <f t="shared" si="9"/>
        <v>11703.0417</v>
      </c>
      <c r="S56" s="316">
        <f t="shared" si="7"/>
        <v>254.41395</v>
      </c>
      <c r="T56" s="316">
        <v>12466.28355</v>
      </c>
      <c r="U56" s="316">
        <f t="shared" si="10"/>
        <v>254.41395</v>
      </c>
      <c r="V56" s="316">
        <f t="shared" si="11"/>
        <v>12720.6975</v>
      </c>
      <c r="W56" s="316">
        <f t="shared" si="12"/>
        <v>12975.11145</v>
      </c>
      <c r="X56" s="316">
        <f t="shared" si="13"/>
        <v>13229.5254</v>
      </c>
      <c r="Y56" s="316">
        <v>254.41</v>
      </c>
      <c r="Z56" s="316">
        <f t="shared" si="14"/>
        <v>13738.3454</v>
      </c>
      <c r="AA56" s="316">
        <v>254.41</v>
      </c>
      <c r="AB56" s="316">
        <f t="shared" si="15"/>
        <v>13992.7554</v>
      </c>
      <c r="AC56" s="316">
        <f t="shared" si="16"/>
        <v>14247.1654</v>
      </c>
      <c r="AD56" s="316">
        <f t="shared" si="17"/>
        <v>14501.5754</v>
      </c>
      <c r="AE56" s="316">
        <f t="shared" si="18"/>
        <v>14755.9854</v>
      </c>
      <c r="AF56" s="316">
        <f t="shared" si="19"/>
        <v>15010.395399999999</v>
      </c>
      <c r="AG56" s="316">
        <f t="shared" si="20"/>
        <v>15264.805399999999</v>
      </c>
      <c r="AH56" s="317">
        <f t="shared" si="21"/>
        <v>86500.774600000004</v>
      </c>
      <c r="AI56" s="317"/>
      <c r="AJ56" s="317"/>
      <c r="AK56" s="317"/>
      <c r="AL56" s="317"/>
      <c r="AM56" s="317"/>
      <c r="AN56" s="63">
        <v>42005</v>
      </c>
      <c r="AO56" s="45">
        <f t="shared" si="22"/>
        <v>1400</v>
      </c>
      <c r="AP56" s="45">
        <f t="shared" si="23"/>
        <v>46.027397260273972</v>
      </c>
      <c r="AQ56" s="45">
        <v>43</v>
      </c>
      <c r="AR56" s="65">
        <f t="shared" si="24"/>
        <v>10939.799849999999</v>
      </c>
      <c r="BK56" s="68"/>
    </row>
    <row r="57" spans="1:63" ht="24" customHeight="1" x14ac:dyDescent="0.2">
      <c r="A57" s="212">
        <v>6</v>
      </c>
      <c r="B57" s="197" t="s">
        <v>259</v>
      </c>
      <c r="C57" s="197" t="s">
        <v>254</v>
      </c>
      <c r="D57" s="228">
        <v>101765.58</v>
      </c>
      <c r="E57" s="197" t="s">
        <v>255</v>
      </c>
      <c r="F57" s="230">
        <v>40905</v>
      </c>
      <c r="G57" s="228">
        <v>101765.58</v>
      </c>
      <c r="H57" s="231">
        <v>0.03</v>
      </c>
      <c r="I57" s="218">
        <f t="shared" si="1"/>
        <v>3052.9674</v>
      </c>
      <c r="J57" s="219">
        <f t="shared" si="2"/>
        <v>2.5000000000000001E-3</v>
      </c>
      <c r="K57" s="218">
        <f t="shared" si="3"/>
        <v>254.41395</v>
      </c>
      <c r="L57" s="218">
        <f t="shared" si="4"/>
        <v>10939.799849999999</v>
      </c>
      <c r="M57" s="316">
        <f t="shared" si="5"/>
        <v>254.41395</v>
      </c>
      <c r="N57" s="316">
        <f t="shared" si="6"/>
        <v>11194.2138</v>
      </c>
      <c r="O57" s="316">
        <f t="shared" si="7"/>
        <v>254.41395</v>
      </c>
      <c r="P57" s="316">
        <f t="shared" si="8"/>
        <v>11448.62775</v>
      </c>
      <c r="Q57" s="316">
        <f t="shared" si="7"/>
        <v>254.41395</v>
      </c>
      <c r="R57" s="316">
        <f t="shared" si="9"/>
        <v>11703.0417</v>
      </c>
      <c r="S57" s="316">
        <f t="shared" si="7"/>
        <v>254.41395</v>
      </c>
      <c r="T57" s="316">
        <v>12466.28355</v>
      </c>
      <c r="U57" s="316">
        <f t="shared" si="10"/>
        <v>254.41395</v>
      </c>
      <c r="V57" s="316">
        <f t="shared" si="11"/>
        <v>12720.6975</v>
      </c>
      <c r="W57" s="316">
        <f t="shared" si="12"/>
        <v>12975.11145</v>
      </c>
      <c r="X57" s="316">
        <f t="shared" si="13"/>
        <v>13229.5254</v>
      </c>
      <c r="Y57" s="316">
        <v>254.41</v>
      </c>
      <c r="Z57" s="316">
        <f t="shared" si="14"/>
        <v>13738.3454</v>
      </c>
      <c r="AA57" s="316">
        <v>254.41</v>
      </c>
      <c r="AB57" s="316">
        <f t="shared" si="15"/>
        <v>13992.7554</v>
      </c>
      <c r="AC57" s="316">
        <f t="shared" si="16"/>
        <v>14247.1654</v>
      </c>
      <c r="AD57" s="316">
        <f t="shared" si="17"/>
        <v>14501.5754</v>
      </c>
      <c r="AE57" s="316">
        <f t="shared" si="18"/>
        <v>14755.9854</v>
      </c>
      <c r="AF57" s="316">
        <f t="shared" si="19"/>
        <v>15010.395399999999</v>
      </c>
      <c r="AG57" s="316">
        <f t="shared" si="20"/>
        <v>15264.805399999999</v>
      </c>
      <c r="AH57" s="317">
        <f t="shared" si="21"/>
        <v>86500.774600000004</v>
      </c>
      <c r="AI57" s="317"/>
      <c r="AJ57" s="317"/>
      <c r="AK57" s="317"/>
      <c r="AL57" s="317"/>
      <c r="AM57" s="317"/>
      <c r="AN57" s="63">
        <v>42005</v>
      </c>
      <c r="AO57" s="45">
        <f t="shared" si="22"/>
        <v>1400</v>
      </c>
      <c r="AP57" s="45">
        <f t="shared" si="23"/>
        <v>46.027397260273972</v>
      </c>
      <c r="AQ57" s="45">
        <v>43</v>
      </c>
      <c r="AR57" s="65">
        <f t="shared" si="24"/>
        <v>10939.799849999999</v>
      </c>
      <c r="BK57" s="68"/>
    </row>
    <row r="58" spans="1:63" ht="24" customHeight="1" x14ac:dyDescent="0.2">
      <c r="A58" s="212">
        <v>6</v>
      </c>
      <c r="B58" s="197" t="s">
        <v>260</v>
      </c>
      <c r="C58" s="197" t="s">
        <v>261</v>
      </c>
      <c r="D58" s="228">
        <v>56127.360000000001</v>
      </c>
      <c r="E58" s="197" t="s">
        <v>255</v>
      </c>
      <c r="F58" s="230">
        <v>40905</v>
      </c>
      <c r="G58" s="228">
        <v>56127.360000000001</v>
      </c>
      <c r="H58" s="231">
        <v>0.03</v>
      </c>
      <c r="I58" s="218">
        <f t="shared" si="1"/>
        <v>1683.8208</v>
      </c>
      <c r="J58" s="219">
        <f t="shared" si="2"/>
        <v>2.5000000000000001E-3</v>
      </c>
      <c r="K58" s="218">
        <f t="shared" si="3"/>
        <v>140.3184</v>
      </c>
      <c r="L58" s="218">
        <f t="shared" si="4"/>
        <v>6033.6912000000002</v>
      </c>
      <c r="M58" s="316">
        <f t="shared" si="5"/>
        <v>140.3184</v>
      </c>
      <c r="N58" s="316">
        <f t="shared" si="6"/>
        <v>6174.0096000000003</v>
      </c>
      <c r="O58" s="316">
        <f t="shared" si="7"/>
        <v>140.3184</v>
      </c>
      <c r="P58" s="316">
        <f t="shared" si="8"/>
        <v>6314.3280000000004</v>
      </c>
      <c r="Q58" s="316">
        <f t="shared" si="7"/>
        <v>140.3184</v>
      </c>
      <c r="R58" s="316">
        <f t="shared" si="9"/>
        <v>6454.6464000000005</v>
      </c>
      <c r="S58" s="316">
        <f t="shared" si="7"/>
        <v>140.3184</v>
      </c>
      <c r="T58" s="316">
        <v>6875.6016000000009</v>
      </c>
      <c r="U58" s="316">
        <f t="shared" si="10"/>
        <v>140.3184</v>
      </c>
      <c r="V58" s="316">
        <f t="shared" si="11"/>
        <v>7015.920000000001</v>
      </c>
      <c r="W58" s="316">
        <f t="shared" si="12"/>
        <v>7156.2384000000011</v>
      </c>
      <c r="X58" s="316">
        <f t="shared" si="13"/>
        <v>7296.5568000000012</v>
      </c>
      <c r="Y58" s="316">
        <v>140.32</v>
      </c>
      <c r="Z58" s="316">
        <f t="shared" si="14"/>
        <v>7577.1968000000006</v>
      </c>
      <c r="AA58" s="316">
        <v>140.32</v>
      </c>
      <c r="AB58" s="316">
        <f t="shared" si="15"/>
        <v>7717.5168000000003</v>
      </c>
      <c r="AC58" s="316">
        <f t="shared" si="16"/>
        <v>7857.8368</v>
      </c>
      <c r="AD58" s="316">
        <f t="shared" si="17"/>
        <v>7998.1567999999997</v>
      </c>
      <c r="AE58" s="316">
        <f t="shared" si="18"/>
        <v>8138.4767999999995</v>
      </c>
      <c r="AF58" s="316">
        <f t="shared" si="19"/>
        <v>8278.7968000000001</v>
      </c>
      <c r="AG58" s="316">
        <f t="shared" si="20"/>
        <v>8419.1167999999998</v>
      </c>
      <c r="AH58" s="317">
        <f t="shared" si="21"/>
        <v>47708.243199999997</v>
      </c>
      <c r="AI58" s="317"/>
      <c r="AJ58" s="317"/>
      <c r="AK58" s="317"/>
      <c r="AL58" s="317"/>
      <c r="AM58" s="317"/>
      <c r="AN58" s="63">
        <v>42005</v>
      </c>
      <c r="AO58" s="45">
        <f t="shared" si="22"/>
        <v>1400</v>
      </c>
      <c r="AP58" s="45">
        <f t="shared" si="23"/>
        <v>46.027397260273972</v>
      </c>
      <c r="AQ58" s="45">
        <v>43</v>
      </c>
      <c r="AR58" s="65">
        <f t="shared" si="24"/>
        <v>6033.6912000000002</v>
      </c>
      <c r="BK58" s="68"/>
    </row>
    <row r="59" spans="1:63" ht="24" customHeight="1" x14ac:dyDescent="0.2">
      <c r="A59" s="212">
        <v>6</v>
      </c>
      <c r="B59" s="197" t="s">
        <v>262</v>
      </c>
      <c r="C59" s="197" t="s">
        <v>263</v>
      </c>
      <c r="D59" s="228">
        <v>5141.25</v>
      </c>
      <c r="E59" s="197" t="s">
        <v>255</v>
      </c>
      <c r="F59" s="230">
        <v>40905</v>
      </c>
      <c r="G59" s="228">
        <v>5141.25</v>
      </c>
      <c r="H59" s="231">
        <v>0.03</v>
      </c>
      <c r="I59" s="218">
        <f t="shared" si="1"/>
        <v>154.23749999999998</v>
      </c>
      <c r="J59" s="219">
        <f t="shared" si="2"/>
        <v>2.5000000000000001E-3</v>
      </c>
      <c r="K59" s="218">
        <f t="shared" si="3"/>
        <v>12.853125</v>
      </c>
      <c r="L59" s="218">
        <f t="shared" si="4"/>
        <v>552.68437500000005</v>
      </c>
      <c r="M59" s="316">
        <f t="shared" si="5"/>
        <v>12.853124999999999</v>
      </c>
      <c r="N59" s="316">
        <f t="shared" si="6"/>
        <v>565.53750000000002</v>
      </c>
      <c r="O59" s="316">
        <f t="shared" si="7"/>
        <v>12.853124999999999</v>
      </c>
      <c r="P59" s="316">
        <f t="shared" si="8"/>
        <v>578.390625</v>
      </c>
      <c r="Q59" s="316">
        <f t="shared" si="7"/>
        <v>12.853124999999999</v>
      </c>
      <c r="R59" s="316">
        <f t="shared" si="9"/>
        <v>591.24374999999998</v>
      </c>
      <c r="S59" s="316">
        <f t="shared" si="7"/>
        <v>12.853124999999999</v>
      </c>
      <c r="T59" s="316">
        <v>629.80312499999991</v>
      </c>
      <c r="U59" s="316">
        <f t="shared" si="10"/>
        <v>12.853124999999999</v>
      </c>
      <c r="V59" s="316">
        <f t="shared" si="11"/>
        <v>642.65624999999989</v>
      </c>
      <c r="W59" s="316">
        <f t="shared" si="12"/>
        <v>655.50937499999986</v>
      </c>
      <c r="X59" s="316">
        <f t="shared" si="13"/>
        <v>668.36249999999984</v>
      </c>
      <c r="Y59" s="316">
        <v>12.85</v>
      </c>
      <c r="Z59" s="316">
        <f t="shared" si="14"/>
        <v>694.06249999999989</v>
      </c>
      <c r="AA59" s="316">
        <v>12.85</v>
      </c>
      <c r="AB59" s="316">
        <f t="shared" si="15"/>
        <v>706.91249999999991</v>
      </c>
      <c r="AC59" s="316">
        <f t="shared" si="16"/>
        <v>719.76249999999993</v>
      </c>
      <c r="AD59" s="316">
        <f t="shared" si="17"/>
        <v>732.61249999999995</v>
      </c>
      <c r="AE59" s="316">
        <f t="shared" si="18"/>
        <v>745.46249999999998</v>
      </c>
      <c r="AF59" s="316">
        <f t="shared" si="19"/>
        <v>758.3125</v>
      </c>
      <c r="AG59" s="316">
        <f t="shared" si="20"/>
        <v>771.16250000000002</v>
      </c>
      <c r="AH59" s="317">
        <f t="shared" si="21"/>
        <v>4370.0874999999996</v>
      </c>
      <c r="AI59" s="317"/>
      <c r="AJ59" s="317"/>
      <c r="AK59" s="317"/>
      <c r="AL59" s="317"/>
      <c r="AM59" s="317"/>
      <c r="AN59" s="63">
        <v>42005</v>
      </c>
      <c r="AO59" s="45">
        <f t="shared" si="22"/>
        <v>1400</v>
      </c>
      <c r="AP59" s="45">
        <f t="shared" si="23"/>
        <v>46.027397260273972</v>
      </c>
      <c r="AQ59" s="45">
        <v>43</v>
      </c>
      <c r="AR59" s="65">
        <f t="shared" si="24"/>
        <v>552.68437500000005</v>
      </c>
      <c r="BK59" s="68"/>
    </row>
    <row r="60" spans="1:63" ht="24" customHeight="1" x14ac:dyDescent="0.2">
      <c r="A60" s="212">
        <v>6</v>
      </c>
      <c r="B60" s="197" t="s">
        <v>264</v>
      </c>
      <c r="C60" s="197" t="s">
        <v>265</v>
      </c>
      <c r="D60" s="228">
        <v>24326.87</v>
      </c>
      <c r="E60" s="197" t="s">
        <v>266</v>
      </c>
      <c r="F60" s="230">
        <v>40906</v>
      </c>
      <c r="G60" s="228">
        <v>24326.87</v>
      </c>
      <c r="H60" s="231">
        <v>0.03</v>
      </c>
      <c r="I60" s="218">
        <f t="shared" si="1"/>
        <v>729.8060999999999</v>
      </c>
      <c r="J60" s="219">
        <f t="shared" si="2"/>
        <v>2.5000000000000001E-3</v>
      </c>
      <c r="K60" s="218">
        <f t="shared" si="3"/>
        <v>60.817174999999999</v>
      </c>
      <c r="L60" s="218">
        <f t="shared" si="4"/>
        <v>2615.1385249999998</v>
      </c>
      <c r="M60" s="316">
        <f t="shared" si="5"/>
        <v>60.817174999999992</v>
      </c>
      <c r="N60" s="316">
        <f t="shared" si="6"/>
        <v>2675.9557</v>
      </c>
      <c r="O60" s="316">
        <f t="shared" si="7"/>
        <v>60.817174999999992</v>
      </c>
      <c r="P60" s="316">
        <f t="shared" si="8"/>
        <v>2736.7728750000001</v>
      </c>
      <c r="Q60" s="316">
        <f t="shared" si="7"/>
        <v>60.817174999999992</v>
      </c>
      <c r="R60" s="316">
        <f t="shared" si="9"/>
        <v>2797.5900500000002</v>
      </c>
      <c r="S60" s="316">
        <f t="shared" si="7"/>
        <v>60.817174999999992</v>
      </c>
      <c r="T60" s="316">
        <v>2980.0415750000006</v>
      </c>
      <c r="U60" s="316">
        <f t="shared" si="10"/>
        <v>60.817174999999992</v>
      </c>
      <c r="V60" s="316">
        <f t="shared" si="11"/>
        <v>3040.8587500000008</v>
      </c>
      <c r="W60" s="316">
        <f t="shared" si="12"/>
        <v>3101.6759250000009</v>
      </c>
      <c r="X60" s="316">
        <f t="shared" si="13"/>
        <v>3162.493100000001</v>
      </c>
      <c r="Y60" s="316">
        <v>60.82</v>
      </c>
      <c r="Z60" s="316">
        <f t="shared" si="14"/>
        <v>3284.1331000000014</v>
      </c>
      <c r="AA60" s="316">
        <v>60.82</v>
      </c>
      <c r="AB60" s="316">
        <f t="shared" si="15"/>
        <v>3344.9531000000015</v>
      </c>
      <c r="AC60" s="316">
        <f t="shared" si="16"/>
        <v>3405.7731000000017</v>
      </c>
      <c r="AD60" s="316">
        <f t="shared" si="17"/>
        <v>3466.5931000000019</v>
      </c>
      <c r="AE60" s="316">
        <f t="shared" si="18"/>
        <v>3527.413100000002</v>
      </c>
      <c r="AF60" s="316">
        <f t="shared" si="19"/>
        <v>3588.2331000000022</v>
      </c>
      <c r="AG60" s="316">
        <f t="shared" si="20"/>
        <v>3649.0531000000024</v>
      </c>
      <c r="AH60" s="317">
        <f t="shared" si="21"/>
        <v>20677.816899999998</v>
      </c>
      <c r="AI60" s="317"/>
      <c r="AJ60" s="317"/>
      <c r="AK60" s="317"/>
      <c r="AL60" s="317"/>
      <c r="AM60" s="317"/>
      <c r="AN60" s="63">
        <v>42005</v>
      </c>
      <c r="AO60" s="45">
        <f t="shared" si="22"/>
        <v>1400</v>
      </c>
      <c r="AP60" s="45">
        <f t="shared" si="23"/>
        <v>46.027397260273972</v>
      </c>
      <c r="AQ60" s="45">
        <v>43</v>
      </c>
      <c r="AR60" s="65">
        <f t="shared" si="24"/>
        <v>2615.1385249999998</v>
      </c>
      <c r="BK60" s="68"/>
    </row>
    <row r="61" spans="1:63" ht="24" customHeight="1" x14ac:dyDescent="0.2">
      <c r="A61" s="212">
        <v>6</v>
      </c>
      <c r="B61" s="197" t="s">
        <v>267</v>
      </c>
      <c r="C61" s="197" t="s">
        <v>265</v>
      </c>
      <c r="D61" s="228">
        <v>24326.87</v>
      </c>
      <c r="E61" s="197" t="s">
        <v>266</v>
      </c>
      <c r="F61" s="230">
        <v>40906</v>
      </c>
      <c r="G61" s="228">
        <v>24326.87</v>
      </c>
      <c r="H61" s="231">
        <v>0.03</v>
      </c>
      <c r="I61" s="218">
        <f t="shared" si="1"/>
        <v>729.8060999999999</v>
      </c>
      <c r="J61" s="219">
        <f t="shared" si="2"/>
        <v>2.5000000000000001E-3</v>
      </c>
      <c r="K61" s="218">
        <f t="shared" si="3"/>
        <v>60.817174999999999</v>
      </c>
      <c r="L61" s="218">
        <f t="shared" si="4"/>
        <v>2615.1385249999998</v>
      </c>
      <c r="M61" s="316">
        <f t="shared" si="5"/>
        <v>60.817174999999992</v>
      </c>
      <c r="N61" s="316">
        <f t="shared" si="6"/>
        <v>2675.9557</v>
      </c>
      <c r="O61" s="316">
        <f t="shared" si="7"/>
        <v>60.817174999999992</v>
      </c>
      <c r="P61" s="316">
        <f t="shared" si="8"/>
        <v>2736.7728750000001</v>
      </c>
      <c r="Q61" s="316">
        <f t="shared" si="7"/>
        <v>60.817174999999992</v>
      </c>
      <c r="R61" s="316">
        <f t="shared" si="9"/>
        <v>2797.5900500000002</v>
      </c>
      <c r="S61" s="316">
        <f t="shared" si="7"/>
        <v>60.817174999999992</v>
      </c>
      <c r="T61" s="316">
        <v>2980.0415750000006</v>
      </c>
      <c r="U61" s="316">
        <f t="shared" si="10"/>
        <v>60.817174999999992</v>
      </c>
      <c r="V61" s="316">
        <f t="shared" si="11"/>
        <v>3040.8587500000008</v>
      </c>
      <c r="W61" s="316">
        <f t="shared" si="12"/>
        <v>3101.6759250000009</v>
      </c>
      <c r="X61" s="316">
        <f t="shared" si="13"/>
        <v>3162.493100000001</v>
      </c>
      <c r="Y61" s="316">
        <v>60.82</v>
      </c>
      <c r="Z61" s="316">
        <f t="shared" si="14"/>
        <v>3284.1331000000014</v>
      </c>
      <c r="AA61" s="316">
        <v>60.82</v>
      </c>
      <c r="AB61" s="316">
        <f t="shared" si="15"/>
        <v>3344.9531000000015</v>
      </c>
      <c r="AC61" s="316">
        <f t="shared" si="16"/>
        <v>3405.7731000000017</v>
      </c>
      <c r="AD61" s="316">
        <f t="shared" si="17"/>
        <v>3466.5931000000019</v>
      </c>
      <c r="AE61" s="316">
        <f t="shared" si="18"/>
        <v>3527.413100000002</v>
      </c>
      <c r="AF61" s="316">
        <f t="shared" si="19"/>
        <v>3588.2331000000022</v>
      </c>
      <c r="AG61" s="316">
        <f t="shared" si="20"/>
        <v>3649.0531000000024</v>
      </c>
      <c r="AH61" s="317">
        <f t="shared" si="21"/>
        <v>20677.816899999998</v>
      </c>
      <c r="AI61" s="317"/>
      <c r="AJ61" s="317"/>
      <c r="AK61" s="317"/>
      <c r="AL61" s="317"/>
      <c r="AM61" s="317"/>
      <c r="AN61" s="63">
        <v>42005</v>
      </c>
      <c r="AO61" s="45">
        <f t="shared" si="22"/>
        <v>1400</v>
      </c>
      <c r="AP61" s="45">
        <f t="shared" si="23"/>
        <v>46.027397260273972</v>
      </c>
      <c r="AQ61" s="45">
        <v>43</v>
      </c>
      <c r="AR61" s="65">
        <f t="shared" si="24"/>
        <v>2615.1385249999998</v>
      </c>
      <c r="BK61" s="68"/>
    </row>
    <row r="62" spans="1:63" ht="24" customHeight="1" x14ac:dyDescent="0.2">
      <c r="A62" s="212">
        <v>6</v>
      </c>
      <c r="B62" s="197" t="s">
        <v>268</v>
      </c>
      <c r="C62" s="197" t="s">
        <v>265</v>
      </c>
      <c r="D62" s="228">
        <v>24326.87</v>
      </c>
      <c r="E62" s="197" t="s">
        <v>266</v>
      </c>
      <c r="F62" s="230">
        <v>40906</v>
      </c>
      <c r="G62" s="228">
        <v>24326.87</v>
      </c>
      <c r="H62" s="231">
        <v>0.03</v>
      </c>
      <c r="I62" s="218">
        <f t="shared" si="1"/>
        <v>729.8060999999999</v>
      </c>
      <c r="J62" s="219">
        <f t="shared" si="2"/>
        <v>2.5000000000000001E-3</v>
      </c>
      <c r="K62" s="218">
        <f t="shared" si="3"/>
        <v>60.817174999999999</v>
      </c>
      <c r="L62" s="218">
        <f t="shared" si="4"/>
        <v>2615.1385249999998</v>
      </c>
      <c r="M62" s="316">
        <f t="shared" si="5"/>
        <v>60.817174999999992</v>
      </c>
      <c r="N62" s="316">
        <f t="shared" si="6"/>
        <v>2675.9557</v>
      </c>
      <c r="O62" s="316">
        <f t="shared" si="7"/>
        <v>60.817174999999992</v>
      </c>
      <c r="P62" s="316">
        <f t="shared" si="8"/>
        <v>2736.7728750000001</v>
      </c>
      <c r="Q62" s="316">
        <f t="shared" si="7"/>
        <v>60.817174999999992</v>
      </c>
      <c r="R62" s="316">
        <f t="shared" si="9"/>
        <v>2797.5900500000002</v>
      </c>
      <c r="S62" s="316">
        <f t="shared" si="7"/>
        <v>60.817174999999992</v>
      </c>
      <c r="T62" s="316">
        <v>2980.0415750000006</v>
      </c>
      <c r="U62" s="316">
        <f t="shared" si="10"/>
        <v>60.817174999999992</v>
      </c>
      <c r="V62" s="316">
        <f t="shared" si="11"/>
        <v>3040.8587500000008</v>
      </c>
      <c r="W62" s="316">
        <f t="shared" si="12"/>
        <v>3101.6759250000009</v>
      </c>
      <c r="X62" s="316">
        <f t="shared" si="13"/>
        <v>3162.493100000001</v>
      </c>
      <c r="Y62" s="316">
        <v>60.82</v>
      </c>
      <c r="Z62" s="316">
        <f t="shared" si="14"/>
        <v>3284.1331000000014</v>
      </c>
      <c r="AA62" s="316">
        <v>60.82</v>
      </c>
      <c r="AB62" s="316">
        <f t="shared" si="15"/>
        <v>3344.9531000000015</v>
      </c>
      <c r="AC62" s="316">
        <f t="shared" si="16"/>
        <v>3405.7731000000017</v>
      </c>
      <c r="AD62" s="316">
        <f t="shared" si="17"/>
        <v>3466.5931000000019</v>
      </c>
      <c r="AE62" s="316">
        <f t="shared" si="18"/>
        <v>3527.413100000002</v>
      </c>
      <c r="AF62" s="316">
        <f t="shared" si="19"/>
        <v>3588.2331000000022</v>
      </c>
      <c r="AG62" s="316">
        <f t="shared" si="20"/>
        <v>3649.0531000000024</v>
      </c>
      <c r="AH62" s="317">
        <f t="shared" si="21"/>
        <v>20677.816899999998</v>
      </c>
      <c r="AI62" s="317"/>
      <c r="AJ62" s="317"/>
      <c r="AK62" s="317"/>
      <c r="AL62" s="317"/>
      <c r="AM62" s="317"/>
      <c r="AN62" s="63">
        <v>42005</v>
      </c>
      <c r="AO62" s="45">
        <f t="shared" si="22"/>
        <v>1400</v>
      </c>
      <c r="AP62" s="45">
        <f t="shared" si="23"/>
        <v>46.027397260273972</v>
      </c>
      <c r="AQ62" s="45">
        <v>43</v>
      </c>
      <c r="AR62" s="65">
        <f t="shared" si="24"/>
        <v>2615.1385249999998</v>
      </c>
      <c r="BK62" s="68"/>
    </row>
    <row r="63" spans="1:63" ht="24" customHeight="1" x14ac:dyDescent="0.2">
      <c r="A63" s="212">
        <v>6</v>
      </c>
      <c r="B63" s="197" t="s">
        <v>269</v>
      </c>
      <c r="C63" s="197" t="s">
        <v>265</v>
      </c>
      <c r="D63" s="228">
        <v>24326.87</v>
      </c>
      <c r="E63" s="197" t="s">
        <v>266</v>
      </c>
      <c r="F63" s="230">
        <v>40906</v>
      </c>
      <c r="G63" s="228">
        <v>24326.87</v>
      </c>
      <c r="H63" s="231">
        <v>0.03</v>
      </c>
      <c r="I63" s="218">
        <f t="shared" si="1"/>
        <v>729.8060999999999</v>
      </c>
      <c r="J63" s="219">
        <f t="shared" si="2"/>
        <v>2.5000000000000001E-3</v>
      </c>
      <c r="K63" s="218">
        <f t="shared" si="3"/>
        <v>60.817174999999999</v>
      </c>
      <c r="L63" s="218">
        <f t="shared" si="4"/>
        <v>2615.1385249999998</v>
      </c>
      <c r="M63" s="316">
        <f t="shared" si="5"/>
        <v>60.817174999999992</v>
      </c>
      <c r="N63" s="316">
        <f t="shared" si="6"/>
        <v>2675.9557</v>
      </c>
      <c r="O63" s="316">
        <f t="shared" si="7"/>
        <v>60.817174999999992</v>
      </c>
      <c r="P63" s="316">
        <f t="shared" si="8"/>
        <v>2736.7728750000001</v>
      </c>
      <c r="Q63" s="316">
        <f t="shared" si="7"/>
        <v>60.817174999999992</v>
      </c>
      <c r="R63" s="316">
        <f t="shared" si="9"/>
        <v>2797.5900500000002</v>
      </c>
      <c r="S63" s="316">
        <f t="shared" si="7"/>
        <v>60.817174999999992</v>
      </c>
      <c r="T63" s="316">
        <v>2980.0415750000006</v>
      </c>
      <c r="U63" s="316">
        <f t="shared" si="10"/>
        <v>60.817174999999992</v>
      </c>
      <c r="V63" s="316">
        <f t="shared" si="11"/>
        <v>3040.8587500000008</v>
      </c>
      <c r="W63" s="316">
        <f t="shared" si="12"/>
        <v>3101.6759250000009</v>
      </c>
      <c r="X63" s="316">
        <f t="shared" si="13"/>
        <v>3162.493100000001</v>
      </c>
      <c r="Y63" s="316">
        <v>60.82</v>
      </c>
      <c r="Z63" s="316">
        <f t="shared" si="14"/>
        <v>3284.1331000000014</v>
      </c>
      <c r="AA63" s="316">
        <v>60.82</v>
      </c>
      <c r="AB63" s="316">
        <f t="shared" si="15"/>
        <v>3344.9531000000015</v>
      </c>
      <c r="AC63" s="316">
        <f t="shared" si="16"/>
        <v>3405.7731000000017</v>
      </c>
      <c r="AD63" s="316">
        <f t="shared" si="17"/>
        <v>3466.5931000000019</v>
      </c>
      <c r="AE63" s="316">
        <f t="shared" si="18"/>
        <v>3527.413100000002</v>
      </c>
      <c r="AF63" s="316">
        <f t="shared" si="19"/>
        <v>3588.2331000000022</v>
      </c>
      <c r="AG63" s="316">
        <f t="shared" si="20"/>
        <v>3649.0531000000024</v>
      </c>
      <c r="AH63" s="317">
        <f t="shared" si="21"/>
        <v>20677.816899999998</v>
      </c>
      <c r="AI63" s="317"/>
      <c r="AJ63" s="317"/>
      <c r="AK63" s="317"/>
      <c r="AL63" s="317"/>
      <c r="AM63" s="317"/>
      <c r="AN63" s="63">
        <v>42005</v>
      </c>
      <c r="AO63" s="45">
        <f t="shared" si="22"/>
        <v>1400</v>
      </c>
      <c r="AP63" s="45">
        <f t="shared" si="23"/>
        <v>46.027397260273972</v>
      </c>
      <c r="AQ63" s="45">
        <v>43</v>
      </c>
      <c r="AR63" s="65">
        <f t="shared" si="24"/>
        <v>2615.1385249999998</v>
      </c>
      <c r="BK63" s="68"/>
    </row>
    <row r="64" spans="1:63" ht="24" customHeight="1" x14ac:dyDescent="0.2">
      <c r="A64" s="212">
        <v>6</v>
      </c>
      <c r="B64" s="197" t="s">
        <v>270</v>
      </c>
      <c r="C64" s="197" t="s">
        <v>265</v>
      </c>
      <c r="D64" s="228">
        <v>24326.87</v>
      </c>
      <c r="E64" s="197" t="s">
        <v>266</v>
      </c>
      <c r="F64" s="230">
        <v>40906</v>
      </c>
      <c r="G64" s="228">
        <v>24326.87</v>
      </c>
      <c r="H64" s="231">
        <v>0.03</v>
      </c>
      <c r="I64" s="218">
        <f t="shared" si="1"/>
        <v>729.8060999999999</v>
      </c>
      <c r="J64" s="219">
        <f t="shared" si="2"/>
        <v>2.5000000000000001E-3</v>
      </c>
      <c r="K64" s="218">
        <f t="shared" si="3"/>
        <v>60.817174999999999</v>
      </c>
      <c r="L64" s="218">
        <f t="shared" si="4"/>
        <v>2615.1385249999998</v>
      </c>
      <c r="M64" s="316">
        <f t="shared" si="5"/>
        <v>60.817174999999992</v>
      </c>
      <c r="N64" s="316">
        <f t="shared" si="6"/>
        <v>2675.9557</v>
      </c>
      <c r="O64" s="316">
        <f t="shared" si="7"/>
        <v>60.817174999999992</v>
      </c>
      <c r="P64" s="316">
        <f t="shared" si="8"/>
        <v>2736.7728750000001</v>
      </c>
      <c r="Q64" s="316">
        <f t="shared" si="7"/>
        <v>60.817174999999992</v>
      </c>
      <c r="R64" s="316">
        <f t="shared" si="9"/>
        <v>2797.5900500000002</v>
      </c>
      <c r="S64" s="316">
        <f t="shared" si="7"/>
        <v>60.817174999999992</v>
      </c>
      <c r="T64" s="316">
        <v>2980.0415750000006</v>
      </c>
      <c r="U64" s="316">
        <f t="shared" si="10"/>
        <v>60.817174999999992</v>
      </c>
      <c r="V64" s="316">
        <f t="shared" si="11"/>
        <v>3040.8587500000008</v>
      </c>
      <c r="W64" s="316">
        <f t="shared" si="12"/>
        <v>3101.6759250000009</v>
      </c>
      <c r="X64" s="316">
        <f t="shared" si="13"/>
        <v>3162.493100000001</v>
      </c>
      <c r="Y64" s="316">
        <v>60.82</v>
      </c>
      <c r="Z64" s="316">
        <f t="shared" si="14"/>
        <v>3284.1331000000014</v>
      </c>
      <c r="AA64" s="316">
        <v>60.82</v>
      </c>
      <c r="AB64" s="316">
        <f t="shared" si="15"/>
        <v>3344.9531000000015</v>
      </c>
      <c r="AC64" s="316">
        <f t="shared" si="16"/>
        <v>3405.7731000000017</v>
      </c>
      <c r="AD64" s="316">
        <f t="shared" si="17"/>
        <v>3466.5931000000019</v>
      </c>
      <c r="AE64" s="316">
        <f t="shared" si="18"/>
        <v>3527.413100000002</v>
      </c>
      <c r="AF64" s="316">
        <f t="shared" si="19"/>
        <v>3588.2331000000022</v>
      </c>
      <c r="AG64" s="316">
        <f t="shared" si="20"/>
        <v>3649.0531000000024</v>
      </c>
      <c r="AH64" s="317">
        <f t="shared" si="21"/>
        <v>20677.816899999998</v>
      </c>
      <c r="AI64" s="317"/>
      <c r="AJ64" s="317"/>
      <c r="AK64" s="317"/>
      <c r="AL64" s="317"/>
      <c r="AM64" s="317"/>
      <c r="AN64" s="63">
        <v>42005</v>
      </c>
      <c r="AO64" s="45">
        <f t="shared" si="22"/>
        <v>1400</v>
      </c>
      <c r="AP64" s="45">
        <f t="shared" si="23"/>
        <v>46.027397260273972</v>
      </c>
      <c r="AQ64" s="45">
        <v>43</v>
      </c>
      <c r="AR64" s="65">
        <f t="shared" si="24"/>
        <v>2615.1385249999998</v>
      </c>
      <c r="BK64" s="68"/>
    </row>
    <row r="65" spans="1:63" ht="24" customHeight="1" x14ac:dyDescent="0.2">
      <c r="A65" s="212">
        <v>6</v>
      </c>
      <c r="B65" s="197" t="s">
        <v>271</v>
      </c>
      <c r="C65" s="197" t="s">
        <v>272</v>
      </c>
      <c r="D65" s="228">
        <v>107623.84</v>
      </c>
      <c r="E65" s="197" t="s">
        <v>266</v>
      </c>
      <c r="F65" s="230">
        <v>40906</v>
      </c>
      <c r="G65" s="228">
        <v>107623.84</v>
      </c>
      <c r="H65" s="231">
        <v>0.03</v>
      </c>
      <c r="I65" s="218">
        <f t="shared" si="1"/>
        <v>3228.7151999999996</v>
      </c>
      <c r="J65" s="219">
        <f t="shared" si="2"/>
        <v>2.5000000000000001E-3</v>
      </c>
      <c r="K65" s="218">
        <f t="shared" si="3"/>
        <v>269.05959999999999</v>
      </c>
      <c r="L65" s="218">
        <f t="shared" si="4"/>
        <v>11569.5628</v>
      </c>
      <c r="M65" s="316">
        <f t="shared" si="5"/>
        <v>269.05959999999999</v>
      </c>
      <c r="N65" s="316">
        <f t="shared" si="6"/>
        <v>11838.6224</v>
      </c>
      <c r="O65" s="316">
        <f t="shared" si="7"/>
        <v>269.05959999999999</v>
      </c>
      <c r="P65" s="316">
        <f t="shared" si="8"/>
        <v>12107.682000000001</v>
      </c>
      <c r="Q65" s="316">
        <f t="shared" si="7"/>
        <v>269.05959999999999</v>
      </c>
      <c r="R65" s="316">
        <f t="shared" si="9"/>
        <v>12376.741600000001</v>
      </c>
      <c r="S65" s="316">
        <f t="shared" si="7"/>
        <v>269.05959999999999</v>
      </c>
      <c r="T65" s="316">
        <v>13183.920400000003</v>
      </c>
      <c r="U65" s="316">
        <f t="shared" si="10"/>
        <v>269.05959999999999</v>
      </c>
      <c r="V65" s="316">
        <f t="shared" si="11"/>
        <v>13452.980000000003</v>
      </c>
      <c r="W65" s="316">
        <f t="shared" si="12"/>
        <v>13722.039600000004</v>
      </c>
      <c r="X65" s="316">
        <f t="shared" si="13"/>
        <v>13991.099200000004</v>
      </c>
      <c r="Y65" s="316">
        <v>269.06</v>
      </c>
      <c r="Z65" s="316">
        <f t="shared" si="14"/>
        <v>14529.219200000003</v>
      </c>
      <c r="AA65" s="316">
        <v>269.06</v>
      </c>
      <c r="AB65" s="316">
        <f t="shared" si="15"/>
        <v>14798.279200000003</v>
      </c>
      <c r="AC65" s="316">
        <f t="shared" si="16"/>
        <v>15067.339200000002</v>
      </c>
      <c r="AD65" s="316">
        <f t="shared" si="17"/>
        <v>15336.399200000002</v>
      </c>
      <c r="AE65" s="316">
        <f t="shared" si="18"/>
        <v>15605.459200000001</v>
      </c>
      <c r="AF65" s="316">
        <f t="shared" si="19"/>
        <v>15874.519200000001</v>
      </c>
      <c r="AG65" s="316">
        <f t="shared" si="20"/>
        <v>16143.5792</v>
      </c>
      <c r="AH65" s="317">
        <f t="shared" si="21"/>
        <v>91480.260799999989</v>
      </c>
      <c r="AI65" s="317"/>
      <c r="AJ65" s="317"/>
      <c r="AK65" s="317"/>
      <c r="AL65" s="317"/>
      <c r="AM65" s="317"/>
      <c r="AN65" s="63">
        <v>42005</v>
      </c>
      <c r="AO65" s="45">
        <f t="shared" si="22"/>
        <v>1400</v>
      </c>
      <c r="AP65" s="45">
        <f t="shared" si="23"/>
        <v>46.027397260273972</v>
      </c>
      <c r="AQ65" s="45">
        <v>43</v>
      </c>
      <c r="AR65" s="65">
        <f t="shared" si="24"/>
        <v>11569.5628</v>
      </c>
      <c r="BK65" s="68"/>
    </row>
    <row r="66" spans="1:63" ht="24" customHeight="1" x14ac:dyDescent="0.2">
      <c r="A66" s="212">
        <v>6</v>
      </c>
      <c r="B66" s="197" t="s">
        <v>273</v>
      </c>
      <c r="C66" s="197" t="s">
        <v>272</v>
      </c>
      <c r="D66" s="228">
        <v>107623.84</v>
      </c>
      <c r="E66" s="197" t="s">
        <v>266</v>
      </c>
      <c r="F66" s="230">
        <v>40906</v>
      </c>
      <c r="G66" s="228">
        <v>107623.84</v>
      </c>
      <c r="H66" s="231">
        <v>0.03</v>
      </c>
      <c r="I66" s="218">
        <f t="shared" si="1"/>
        <v>3228.7151999999996</v>
      </c>
      <c r="J66" s="219">
        <f t="shared" si="2"/>
        <v>2.5000000000000001E-3</v>
      </c>
      <c r="K66" s="218">
        <f t="shared" si="3"/>
        <v>269.05959999999999</v>
      </c>
      <c r="L66" s="218">
        <f t="shared" si="4"/>
        <v>11569.5628</v>
      </c>
      <c r="M66" s="316">
        <f t="shared" si="5"/>
        <v>269.05959999999999</v>
      </c>
      <c r="N66" s="316">
        <f t="shared" si="6"/>
        <v>11838.6224</v>
      </c>
      <c r="O66" s="316">
        <f t="shared" si="7"/>
        <v>269.05959999999999</v>
      </c>
      <c r="P66" s="316">
        <f t="shared" si="8"/>
        <v>12107.682000000001</v>
      </c>
      <c r="Q66" s="316">
        <f t="shared" si="7"/>
        <v>269.05959999999999</v>
      </c>
      <c r="R66" s="316">
        <f t="shared" si="9"/>
        <v>12376.741600000001</v>
      </c>
      <c r="S66" s="316">
        <f t="shared" si="7"/>
        <v>269.05959999999999</v>
      </c>
      <c r="T66" s="316">
        <v>13183.920400000003</v>
      </c>
      <c r="U66" s="316">
        <f t="shared" si="10"/>
        <v>269.05959999999999</v>
      </c>
      <c r="V66" s="316">
        <f t="shared" si="11"/>
        <v>13452.980000000003</v>
      </c>
      <c r="W66" s="316">
        <f t="shared" si="12"/>
        <v>13722.039600000004</v>
      </c>
      <c r="X66" s="316">
        <f t="shared" si="13"/>
        <v>13991.099200000004</v>
      </c>
      <c r="Y66" s="316">
        <v>269.06</v>
      </c>
      <c r="Z66" s="316">
        <f t="shared" si="14"/>
        <v>14529.219200000003</v>
      </c>
      <c r="AA66" s="316">
        <v>269.06</v>
      </c>
      <c r="AB66" s="316">
        <f t="shared" si="15"/>
        <v>14798.279200000003</v>
      </c>
      <c r="AC66" s="316">
        <f t="shared" si="16"/>
        <v>15067.339200000002</v>
      </c>
      <c r="AD66" s="316">
        <f t="shared" si="17"/>
        <v>15336.399200000002</v>
      </c>
      <c r="AE66" s="316">
        <f t="shared" si="18"/>
        <v>15605.459200000001</v>
      </c>
      <c r="AF66" s="316">
        <f t="shared" si="19"/>
        <v>15874.519200000001</v>
      </c>
      <c r="AG66" s="316">
        <f t="shared" si="20"/>
        <v>16143.5792</v>
      </c>
      <c r="AH66" s="317">
        <f t="shared" si="21"/>
        <v>91480.260799999989</v>
      </c>
      <c r="AI66" s="317"/>
      <c r="AJ66" s="317"/>
      <c r="AK66" s="317"/>
      <c r="AL66" s="317"/>
      <c r="AM66" s="317"/>
      <c r="AN66" s="63">
        <v>42005</v>
      </c>
      <c r="AO66" s="45">
        <f t="shared" si="22"/>
        <v>1400</v>
      </c>
      <c r="AP66" s="45">
        <f t="shared" si="23"/>
        <v>46.027397260273972</v>
      </c>
      <c r="AQ66" s="45">
        <v>43</v>
      </c>
      <c r="AR66" s="65">
        <f t="shared" si="24"/>
        <v>11569.5628</v>
      </c>
      <c r="BK66" s="68"/>
    </row>
    <row r="67" spans="1:63" ht="24" customHeight="1" x14ac:dyDescent="0.2">
      <c r="A67" s="212">
        <v>6</v>
      </c>
      <c r="B67" s="197" t="s">
        <v>274</v>
      </c>
      <c r="C67" s="197" t="s">
        <v>272</v>
      </c>
      <c r="D67" s="228">
        <v>107623.84</v>
      </c>
      <c r="E67" s="197" t="s">
        <v>266</v>
      </c>
      <c r="F67" s="230">
        <v>40906</v>
      </c>
      <c r="G67" s="228">
        <v>107623.84</v>
      </c>
      <c r="H67" s="231">
        <v>0.03</v>
      </c>
      <c r="I67" s="218">
        <f t="shared" si="1"/>
        <v>3228.7151999999996</v>
      </c>
      <c r="J67" s="219">
        <f t="shared" si="2"/>
        <v>2.5000000000000001E-3</v>
      </c>
      <c r="K67" s="218">
        <f t="shared" si="3"/>
        <v>269.05959999999999</v>
      </c>
      <c r="L67" s="218">
        <f t="shared" si="4"/>
        <v>11569.5628</v>
      </c>
      <c r="M67" s="316">
        <f t="shared" si="5"/>
        <v>269.05959999999999</v>
      </c>
      <c r="N67" s="316">
        <f t="shared" si="6"/>
        <v>11838.6224</v>
      </c>
      <c r="O67" s="316">
        <f t="shared" si="7"/>
        <v>269.05959999999999</v>
      </c>
      <c r="P67" s="316">
        <f t="shared" si="8"/>
        <v>12107.682000000001</v>
      </c>
      <c r="Q67" s="316">
        <f t="shared" si="7"/>
        <v>269.05959999999999</v>
      </c>
      <c r="R67" s="316">
        <f t="shared" si="9"/>
        <v>12376.741600000001</v>
      </c>
      <c r="S67" s="316">
        <f t="shared" si="7"/>
        <v>269.05959999999999</v>
      </c>
      <c r="T67" s="316">
        <v>13183.920400000003</v>
      </c>
      <c r="U67" s="316">
        <f t="shared" si="10"/>
        <v>269.05959999999999</v>
      </c>
      <c r="V67" s="316">
        <f t="shared" si="11"/>
        <v>13452.980000000003</v>
      </c>
      <c r="W67" s="316">
        <f t="shared" si="12"/>
        <v>13722.039600000004</v>
      </c>
      <c r="X67" s="316">
        <f t="shared" si="13"/>
        <v>13991.099200000004</v>
      </c>
      <c r="Y67" s="316">
        <v>269.06</v>
      </c>
      <c r="Z67" s="316">
        <f t="shared" si="14"/>
        <v>14529.219200000003</v>
      </c>
      <c r="AA67" s="316">
        <v>269.06</v>
      </c>
      <c r="AB67" s="316">
        <f t="shared" si="15"/>
        <v>14798.279200000003</v>
      </c>
      <c r="AC67" s="316">
        <f t="shared" si="16"/>
        <v>15067.339200000002</v>
      </c>
      <c r="AD67" s="316">
        <f t="shared" si="17"/>
        <v>15336.399200000002</v>
      </c>
      <c r="AE67" s="316">
        <f t="shared" si="18"/>
        <v>15605.459200000001</v>
      </c>
      <c r="AF67" s="316">
        <f t="shared" si="19"/>
        <v>15874.519200000001</v>
      </c>
      <c r="AG67" s="316">
        <f t="shared" si="20"/>
        <v>16143.5792</v>
      </c>
      <c r="AH67" s="317">
        <f t="shared" si="21"/>
        <v>91480.260799999989</v>
      </c>
      <c r="AI67" s="317"/>
      <c r="AJ67" s="317"/>
      <c r="AK67" s="317"/>
      <c r="AL67" s="317"/>
      <c r="AM67" s="317"/>
      <c r="AN67" s="63">
        <v>42005</v>
      </c>
      <c r="AO67" s="45">
        <f t="shared" si="22"/>
        <v>1400</v>
      </c>
      <c r="AP67" s="45">
        <f t="shared" si="23"/>
        <v>46.027397260273972</v>
      </c>
      <c r="AQ67" s="45">
        <v>43</v>
      </c>
      <c r="AR67" s="65">
        <f t="shared" si="24"/>
        <v>11569.5628</v>
      </c>
      <c r="BK67" s="68"/>
    </row>
    <row r="68" spans="1:63" ht="48" customHeight="1" x14ac:dyDescent="0.2">
      <c r="A68" s="212">
        <v>6</v>
      </c>
      <c r="B68" s="197" t="s">
        <v>275</v>
      </c>
      <c r="C68" s="197" t="s">
        <v>276</v>
      </c>
      <c r="D68" s="228">
        <v>62522.57</v>
      </c>
      <c r="E68" s="197" t="s">
        <v>266</v>
      </c>
      <c r="F68" s="230">
        <v>40906</v>
      </c>
      <c r="G68" s="228">
        <v>62522.57</v>
      </c>
      <c r="H68" s="231">
        <v>0.03</v>
      </c>
      <c r="I68" s="218">
        <f t="shared" si="1"/>
        <v>1875.6770999999999</v>
      </c>
      <c r="J68" s="219">
        <f t="shared" si="2"/>
        <v>2.5000000000000001E-3</v>
      </c>
      <c r="K68" s="218">
        <f t="shared" si="3"/>
        <v>156.30642499999999</v>
      </c>
      <c r="L68" s="218">
        <f t="shared" si="4"/>
        <v>6721.1762749999998</v>
      </c>
      <c r="M68" s="218">
        <f t="shared" si="5"/>
        <v>156.30642499999999</v>
      </c>
      <c r="N68" s="218">
        <f t="shared" si="6"/>
        <v>6877.4826999999996</v>
      </c>
      <c r="O68" s="316">
        <f t="shared" si="7"/>
        <v>156.30642499999999</v>
      </c>
      <c r="P68" s="316">
        <f t="shared" si="8"/>
        <v>7033.7891249999993</v>
      </c>
      <c r="Q68" s="316">
        <f t="shared" si="7"/>
        <v>156.30642499999999</v>
      </c>
      <c r="R68" s="316">
        <f t="shared" si="9"/>
        <v>7190.0955499999991</v>
      </c>
      <c r="S68" s="316">
        <f t="shared" si="7"/>
        <v>156.30642499999999</v>
      </c>
      <c r="T68" s="316">
        <v>7659.0148249999984</v>
      </c>
      <c r="U68" s="316">
        <f t="shared" si="10"/>
        <v>156.30642499999999</v>
      </c>
      <c r="V68" s="316">
        <f t="shared" si="11"/>
        <v>7815.3212499999981</v>
      </c>
      <c r="W68" s="316">
        <f t="shared" si="12"/>
        <v>7971.6276749999979</v>
      </c>
      <c r="X68" s="316">
        <f t="shared" si="13"/>
        <v>8127.9340999999977</v>
      </c>
      <c r="Y68" s="316">
        <v>156.31</v>
      </c>
      <c r="Z68" s="316">
        <f t="shared" si="14"/>
        <v>8440.5540999999976</v>
      </c>
      <c r="AA68" s="316">
        <v>156.31</v>
      </c>
      <c r="AB68" s="316">
        <f t="shared" si="15"/>
        <v>8596.8640999999971</v>
      </c>
      <c r="AC68" s="316">
        <f t="shared" si="16"/>
        <v>8753.1740999999965</v>
      </c>
      <c r="AD68" s="316">
        <f t="shared" si="17"/>
        <v>8909.484099999996</v>
      </c>
      <c r="AE68" s="316">
        <f t="shared" si="18"/>
        <v>9065.7940999999955</v>
      </c>
      <c r="AF68" s="316">
        <f t="shared" si="19"/>
        <v>9222.104099999995</v>
      </c>
      <c r="AG68" s="316">
        <f t="shared" si="20"/>
        <v>9378.4140999999945</v>
      </c>
      <c r="AH68" s="317">
        <f t="shared" si="21"/>
        <v>53144.155900000005</v>
      </c>
      <c r="AI68" s="317"/>
      <c r="AJ68" s="317"/>
      <c r="AK68" s="317"/>
      <c r="AL68" s="317"/>
      <c r="AM68" s="317"/>
      <c r="AN68" s="63">
        <v>42005</v>
      </c>
      <c r="AO68" s="45">
        <f t="shared" si="22"/>
        <v>1400</v>
      </c>
      <c r="AP68" s="45">
        <f t="shared" si="23"/>
        <v>46.027397260273972</v>
      </c>
      <c r="AQ68" s="45">
        <v>43</v>
      </c>
      <c r="AR68" s="65">
        <f t="shared" si="24"/>
        <v>6721.1762749999998</v>
      </c>
      <c r="BK68" s="68"/>
    </row>
    <row r="69" spans="1:63" ht="48" customHeight="1" x14ac:dyDescent="0.2">
      <c r="A69" s="212">
        <v>6</v>
      </c>
      <c r="B69" s="197" t="s">
        <v>277</v>
      </c>
      <c r="C69" s="197" t="s">
        <v>278</v>
      </c>
      <c r="D69" s="228">
        <v>38521.730000000003</v>
      </c>
      <c r="E69" s="197" t="s">
        <v>266</v>
      </c>
      <c r="F69" s="230">
        <v>40906</v>
      </c>
      <c r="G69" s="228">
        <v>38521.730000000003</v>
      </c>
      <c r="H69" s="231">
        <v>0.03</v>
      </c>
      <c r="I69" s="218">
        <f t="shared" si="1"/>
        <v>1155.6519000000001</v>
      </c>
      <c r="J69" s="219">
        <f t="shared" si="2"/>
        <v>2.5000000000000001E-3</v>
      </c>
      <c r="K69" s="218">
        <f t="shared" si="3"/>
        <v>96.304325000000006</v>
      </c>
      <c r="L69" s="218">
        <f t="shared" si="4"/>
        <v>4141.085975</v>
      </c>
      <c r="M69" s="218">
        <f t="shared" si="5"/>
        <v>96.304325000000006</v>
      </c>
      <c r="N69" s="316">
        <f t="shared" si="6"/>
        <v>4237.3903</v>
      </c>
      <c r="O69" s="316">
        <f t="shared" si="7"/>
        <v>96.304325000000006</v>
      </c>
      <c r="P69" s="316">
        <f t="shared" si="8"/>
        <v>4333.6946250000001</v>
      </c>
      <c r="Q69" s="316">
        <f t="shared" si="7"/>
        <v>96.304325000000006</v>
      </c>
      <c r="R69" s="316">
        <f t="shared" si="9"/>
        <v>4429.9989500000001</v>
      </c>
      <c r="S69" s="316">
        <f t="shared" si="7"/>
        <v>96.304325000000006</v>
      </c>
      <c r="T69" s="316">
        <v>4718.9119250000003</v>
      </c>
      <c r="U69" s="316">
        <f t="shared" si="10"/>
        <v>96.304325000000006</v>
      </c>
      <c r="V69" s="316">
        <f t="shared" si="11"/>
        <v>4815.2162500000004</v>
      </c>
      <c r="W69" s="316">
        <f t="shared" si="12"/>
        <v>4911.5205750000005</v>
      </c>
      <c r="X69" s="316">
        <f t="shared" si="13"/>
        <v>5007.8249000000005</v>
      </c>
      <c r="Y69" s="316">
        <v>96.3</v>
      </c>
      <c r="Z69" s="316">
        <f t="shared" si="14"/>
        <v>5200.4249000000009</v>
      </c>
      <c r="AA69" s="316">
        <v>96.3</v>
      </c>
      <c r="AB69" s="316">
        <f t="shared" si="15"/>
        <v>5296.7249000000011</v>
      </c>
      <c r="AC69" s="316">
        <f t="shared" si="16"/>
        <v>5393.0249000000013</v>
      </c>
      <c r="AD69" s="316">
        <f t="shared" si="17"/>
        <v>5489.3249000000014</v>
      </c>
      <c r="AE69" s="316">
        <f t="shared" si="18"/>
        <v>5585.6249000000016</v>
      </c>
      <c r="AF69" s="316">
        <f t="shared" si="19"/>
        <v>5681.9249000000018</v>
      </c>
      <c r="AG69" s="316">
        <f t="shared" si="20"/>
        <v>5778.224900000002</v>
      </c>
      <c r="AH69" s="317">
        <f t="shared" si="21"/>
        <v>32743.505100000002</v>
      </c>
      <c r="AI69" s="317"/>
      <c r="AJ69" s="317"/>
      <c r="AK69" s="317"/>
      <c r="AL69" s="317"/>
      <c r="AM69" s="317"/>
      <c r="AN69" s="63">
        <v>42005</v>
      </c>
      <c r="AO69" s="45">
        <f t="shared" si="22"/>
        <v>1400</v>
      </c>
      <c r="AP69" s="45">
        <f t="shared" si="23"/>
        <v>46.027397260273972</v>
      </c>
      <c r="AQ69" s="45">
        <v>43</v>
      </c>
      <c r="AR69" s="65">
        <f t="shared" si="24"/>
        <v>4141.085975</v>
      </c>
      <c r="BK69" s="68"/>
    </row>
    <row r="70" spans="1:63" ht="36" customHeight="1" x14ac:dyDescent="0.2">
      <c r="A70" s="212">
        <v>6</v>
      </c>
      <c r="B70" s="197" t="s">
        <v>279</v>
      </c>
      <c r="C70" s="197" t="s">
        <v>280</v>
      </c>
      <c r="D70" s="228">
        <v>38521.730000000003</v>
      </c>
      <c r="E70" s="197" t="s">
        <v>266</v>
      </c>
      <c r="F70" s="230">
        <v>40906</v>
      </c>
      <c r="G70" s="228">
        <v>38521.730000000003</v>
      </c>
      <c r="H70" s="231">
        <v>0.03</v>
      </c>
      <c r="I70" s="218">
        <f t="shared" si="1"/>
        <v>1155.6519000000001</v>
      </c>
      <c r="J70" s="219">
        <f t="shared" si="2"/>
        <v>2.5000000000000001E-3</v>
      </c>
      <c r="K70" s="218">
        <f t="shared" si="3"/>
        <v>96.304325000000006</v>
      </c>
      <c r="L70" s="218">
        <f t="shared" si="4"/>
        <v>4141.085975</v>
      </c>
      <c r="M70" s="218">
        <f t="shared" si="5"/>
        <v>96.304325000000006</v>
      </c>
      <c r="N70" s="316">
        <f t="shared" si="6"/>
        <v>4237.3903</v>
      </c>
      <c r="O70" s="316">
        <f t="shared" si="7"/>
        <v>96.304325000000006</v>
      </c>
      <c r="P70" s="316">
        <f t="shared" si="8"/>
        <v>4333.6946250000001</v>
      </c>
      <c r="Q70" s="316">
        <f t="shared" si="7"/>
        <v>96.304325000000006</v>
      </c>
      <c r="R70" s="316">
        <f t="shared" si="9"/>
        <v>4429.9989500000001</v>
      </c>
      <c r="S70" s="316">
        <f t="shared" si="7"/>
        <v>96.304325000000006</v>
      </c>
      <c r="T70" s="316">
        <v>4718.9119250000003</v>
      </c>
      <c r="U70" s="316">
        <f t="shared" si="10"/>
        <v>96.304325000000006</v>
      </c>
      <c r="V70" s="316">
        <f t="shared" si="11"/>
        <v>4815.2162500000004</v>
      </c>
      <c r="W70" s="316">
        <f t="shared" si="12"/>
        <v>4911.5205750000005</v>
      </c>
      <c r="X70" s="316">
        <f t="shared" si="13"/>
        <v>5007.8249000000005</v>
      </c>
      <c r="Y70" s="316">
        <v>96.3</v>
      </c>
      <c r="Z70" s="316">
        <f t="shared" si="14"/>
        <v>5200.4249000000009</v>
      </c>
      <c r="AA70" s="316">
        <v>96.3</v>
      </c>
      <c r="AB70" s="316">
        <f t="shared" si="15"/>
        <v>5296.7249000000011</v>
      </c>
      <c r="AC70" s="316">
        <f t="shared" si="16"/>
        <v>5393.0249000000013</v>
      </c>
      <c r="AD70" s="316">
        <f t="shared" si="17"/>
        <v>5489.3249000000014</v>
      </c>
      <c r="AE70" s="316">
        <f t="shared" si="18"/>
        <v>5585.6249000000016</v>
      </c>
      <c r="AF70" s="316">
        <f t="shared" si="19"/>
        <v>5681.9249000000018</v>
      </c>
      <c r="AG70" s="316">
        <f t="shared" si="20"/>
        <v>5778.224900000002</v>
      </c>
      <c r="AH70" s="317">
        <f t="shared" si="21"/>
        <v>32743.505100000002</v>
      </c>
      <c r="AI70" s="317"/>
      <c r="AJ70" s="317"/>
      <c r="AK70" s="317"/>
      <c r="AL70" s="317"/>
      <c r="AM70" s="317"/>
      <c r="AN70" s="63">
        <v>42005</v>
      </c>
      <c r="AO70" s="45">
        <f t="shared" si="22"/>
        <v>1400</v>
      </c>
      <c r="AP70" s="45">
        <f t="shared" si="23"/>
        <v>46.027397260273972</v>
      </c>
      <c r="AQ70" s="45">
        <v>43</v>
      </c>
      <c r="AR70" s="65">
        <f t="shared" si="24"/>
        <v>4141.085975</v>
      </c>
      <c r="BK70" s="68"/>
    </row>
    <row r="71" spans="1:63" ht="24" customHeight="1" x14ac:dyDescent="0.2">
      <c r="A71" s="212">
        <v>6</v>
      </c>
      <c r="B71" s="197" t="s">
        <v>281</v>
      </c>
      <c r="C71" s="197" t="s">
        <v>282</v>
      </c>
      <c r="D71" s="228">
        <v>79605.899999999994</v>
      </c>
      <c r="E71" s="197" t="s">
        <v>283</v>
      </c>
      <c r="F71" s="230">
        <v>40906</v>
      </c>
      <c r="G71" s="228">
        <v>79605.899999999994</v>
      </c>
      <c r="H71" s="231">
        <v>0.03</v>
      </c>
      <c r="I71" s="218">
        <f t="shared" si="1"/>
        <v>2388.1769999999997</v>
      </c>
      <c r="J71" s="219">
        <f t="shared" si="2"/>
        <v>2.5000000000000001E-3</v>
      </c>
      <c r="K71" s="218">
        <f t="shared" si="3"/>
        <v>199.01474999999999</v>
      </c>
      <c r="L71" s="218">
        <f t="shared" si="4"/>
        <v>8557.6342499999992</v>
      </c>
      <c r="M71" s="316">
        <f t="shared" si="5"/>
        <v>199.01474999999996</v>
      </c>
      <c r="N71" s="316">
        <f t="shared" si="6"/>
        <v>8756.6489999999994</v>
      </c>
      <c r="O71" s="316">
        <f t="shared" si="7"/>
        <v>199.01474999999996</v>
      </c>
      <c r="P71" s="316">
        <f t="shared" si="8"/>
        <v>8955.6637499999997</v>
      </c>
      <c r="Q71" s="316">
        <f t="shared" si="7"/>
        <v>199.01474999999996</v>
      </c>
      <c r="R71" s="316">
        <f t="shared" si="9"/>
        <v>9154.6785</v>
      </c>
      <c r="S71" s="316">
        <f t="shared" si="7"/>
        <v>199.01474999999996</v>
      </c>
      <c r="T71" s="316">
        <v>9751.7227500000008</v>
      </c>
      <c r="U71" s="316">
        <f t="shared" si="10"/>
        <v>199.01474999999996</v>
      </c>
      <c r="V71" s="316">
        <f t="shared" si="11"/>
        <v>9950.7375000000011</v>
      </c>
      <c r="W71" s="316">
        <f t="shared" si="12"/>
        <v>10149.752250000001</v>
      </c>
      <c r="X71" s="316">
        <f t="shared" si="13"/>
        <v>10348.767000000002</v>
      </c>
      <c r="Y71" s="316">
        <v>199.01</v>
      </c>
      <c r="Z71" s="316">
        <f t="shared" si="14"/>
        <v>10746.787000000002</v>
      </c>
      <c r="AA71" s="316">
        <v>199.01</v>
      </c>
      <c r="AB71" s="316">
        <f t="shared" si="15"/>
        <v>10945.797000000002</v>
      </c>
      <c r="AC71" s="316">
        <f t="shared" si="16"/>
        <v>11144.807000000003</v>
      </c>
      <c r="AD71" s="316">
        <f t="shared" si="17"/>
        <v>11343.817000000003</v>
      </c>
      <c r="AE71" s="316">
        <f t="shared" si="18"/>
        <v>11542.827000000003</v>
      </c>
      <c r="AF71" s="316">
        <f t="shared" si="19"/>
        <v>11741.837000000003</v>
      </c>
      <c r="AG71" s="316">
        <f t="shared" si="20"/>
        <v>11940.847000000003</v>
      </c>
      <c r="AH71" s="317">
        <f t="shared" si="21"/>
        <v>67665.052999999985</v>
      </c>
      <c r="AI71" s="317"/>
      <c r="AJ71" s="317"/>
      <c r="AK71" s="317"/>
      <c r="AL71" s="317"/>
      <c r="AM71" s="317"/>
      <c r="AN71" s="63">
        <v>42005</v>
      </c>
      <c r="AO71" s="45">
        <f t="shared" si="22"/>
        <v>1400</v>
      </c>
      <c r="AP71" s="45">
        <f t="shared" si="23"/>
        <v>46.027397260273972</v>
      </c>
      <c r="AQ71" s="45">
        <v>43</v>
      </c>
      <c r="AR71" s="65">
        <f t="shared" si="24"/>
        <v>8557.6342499999992</v>
      </c>
      <c r="BK71" s="68"/>
    </row>
    <row r="72" spans="1:63" ht="24" customHeight="1" x14ac:dyDescent="0.2">
      <c r="A72" s="212">
        <v>6</v>
      </c>
      <c r="B72" s="197" t="s">
        <v>284</v>
      </c>
      <c r="C72" s="197" t="s">
        <v>282</v>
      </c>
      <c r="D72" s="228">
        <v>79605.899999999994</v>
      </c>
      <c r="E72" s="197" t="s">
        <v>283</v>
      </c>
      <c r="F72" s="230">
        <v>40906</v>
      </c>
      <c r="G72" s="228">
        <v>79605.899999999994</v>
      </c>
      <c r="H72" s="231">
        <v>0.03</v>
      </c>
      <c r="I72" s="218">
        <f t="shared" si="1"/>
        <v>2388.1769999999997</v>
      </c>
      <c r="J72" s="219">
        <f t="shared" si="2"/>
        <v>2.5000000000000001E-3</v>
      </c>
      <c r="K72" s="218">
        <f t="shared" si="3"/>
        <v>199.01474999999999</v>
      </c>
      <c r="L72" s="218">
        <f t="shared" si="4"/>
        <v>8557.6342499999992</v>
      </c>
      <c r="M72" s="316">
        <f t="shared" si="5"/>
        <v>199.01474999999996</v>
      </c>
      <c r="N72" s="316">
        <f t="shared" si="6"/>
        <v>8756.6489999999994</v>
      </c>
      <c r="O72" s="316">
        <f t="shared" si="7"/>
        <v>199.01474999999996</v>
      </c>
      <c r="P72" s="316">
        <f t="shared" si="8"/>
        <v>8955.6637499999997</v>
      </c>
      <c r="Q72" s="316">
        <f t="shared" si="7"/>
        <v>199.01474999999996</v>
      </c>
      <c r="R72" s="316">
        <f t="shared" si="9"/>
        <v>9154.6785</v>
      </c>
      <c r="S72" s="316">
        <f t="shared" si="7"/>
        <v>199.01474999999996</v>
      </c>
      <c r="T72" s="316">
        <v>9751.7227500000008</v>
      </c>
      <c r="U72" s="316">
        <f t="shared" si="10"/>
        <v>199.01474999999996</v>
      </c>
      <c r="V72" s="316">
        <f t="shared" si="11"/>
        <v>9950.7375000000011</v>
      </c>
      <c r="W72" s="316">
        <f t="shared" si="12"/>
        <v>10149.752250000001</v>
      </c>
      <c r="X72" s="316">
        <f t="shared" si="13"/>
        <v>10348.767000000002</v>
      </c>
      <c r="Y72" s="316">
        <v>199.01</v>
      </c>
      <c r="Z72" s="316">
        <f t="shared" si="14"/>
        <v>10746.787000000002</v>
      </c>
      <c r="AA72" s="316">
        <v>199.01</v>
      </c>
      <c r="AB72" s="316">
        <f t="shared" si="15"/>
        <v>10945.797000000002</v>
      </c>
      <c r="AC72" s="316">
        <f t="shared" si="16"/>
        <v>11144.807000000003</v>
      </c>
      <c r="AD72" s="316">
        <f t="shared" si="17"/>
        <v>11343.817000000003</v>
      </c>
      <c r="AE72" s="316">
        <f t="shared" si="18"/>
        <v>11542.827000000003</v>
      </c>
      <c r="AF72" s="316">
        <f t="shared" si="19"/>
        <v>11741.837000000003</v>
      </c>
      <c r="AG72" s="316">
        <f t="shared" si="20"/>
        <v>11940.847000000003</v>
      </c>
      <c r="AH72" s="317">
        <f t="shared" si="21"/>
        <v>67665.052999999985</v>
      </c>
      <c r="AI72" s="317"/>
      <c r="AJ72" s="317"/>
      <c r="AK72" s="317"/>
      <c r="AL72" s="317"/>
      <c r="AM72" s="317"/>
      <c r="AN72" s="63">
        <v>42005</v>
      </c>
      <c r="AO72" s="45">
        <f t="shared" si="22"/>
        <v>1400</v>
      </c>
      <c r="AP72" s="45">
        <f t="shared" si="23"/>
        <v>46.027397260273972</v>
      </c>
      <c r="AQ72" s="45">
        <v>43</v>
      </c>
      <c r="AR72" s="65">
        <f t="shared" si="24"/>
        <v>8557.6342499999992</v>
      </c>
      <c r="BK72" s="68"/>
    </row>
    <row r="73" spans="1:63" ht="48" customHeight="1" x14ac:dyDescent="0.2">
      <c r="A73" s="212">
        <v>6</v>
      </c>
      <c r="B73" s="197" t="s">
        <v>285</v>
      </c>
      <c r="C73" s="197" t="s">
        <v>286</v>
      </c>
      <c r="D73" s="228">
        <v>7873.63</v>
      </c>
      <c r="E73" s="197" t="s">
        <v>283</v>
      </c>
      <c r="F73" s="230">
        <v>40906</v>
      </c>
      <c r="G73" s="228">
        <v>7873.63</v>
      </c>
      <c r="H73" s="231">
        <v>0.03</v>
      </c>
      <c r="I73" s="218">
        <f t="shared" si="1"/>
        <v>236.2089</v>
      </c>
      <c r="J73" s="219">
        <f t="shared" si="2"/>
        <v>2.5000000000000001E-3</v>
      </c>
      <c r="K73" s="218">
        <f t="shared" si="3"/>
        <v>19.684075</v>
      </c>
      <c r="L73" s="218">
        <f t="shared" si="4"/>
        <v>846.41522499999996</v>
      </c>
      <c r="M73" s="316">
        <f t="shared" si="5"/>
        <v>19.684075</v>
      </c>
      <c r="N73" s="316">
        <f t="shared" si="6"/>
        <v>866.09929999999997</v>
      </c>
      <c r="O73" s="316">
        <f t="shared" si="7"/>
        <v>19.684075</v>
      </c>
      <c r="P73" s="316">
        <f t="shared" si="8"/>
        <v>885.78337499999998</v>
      </c>
      <c r="Q73" s="316">
        <f t="shared" si="7"/>
        <v>19.684075</v>
      </c>
      <c r="R73" s="316">
        <f t="shared" si="9"/>
        <v>905.46744999999999</v>
      </c>
      <c r="S73" s="316">
        <f t="shared" si="7"/>
        <v>19.684075</v>
      </c>
      <c r="T73" s="316">
        <v>964.51967500000001</v>
      </c>
      <c r="U73" s="316">
        <f t="shared" si="10"/>
        <v>19.684075</v>
      </c>
      <c r="V73" s="316">
        <f t="shared" si="11"/>
        <v>984.20375000000001</v>
      </c>
      <c r="W73" s="316">
        <f t="shared" si="12"/>
        <v>1003.887825</v>
      </c>
      <c r="X73" s="316">
        <f t="shared" si="13"/>
        <v>1023.5719</v>
      </c>
      <c r="Y73" s="316">
        <v>19.68</v>
      </c>
      <c r="Z73" s="316">
        <f t="shared" si="14"/>
        <v>1062.9319</v>
      </c>
      <c r="AA73" s="316">
        <v>19.68</v>
      </c>
      <c r="AB73" s="316">
        <f t="shared" si="15"/>
        <v>1082.6119000000001</v>
      </c>
      <c r="AC73" s="316">
        <f t="shared" si="16"/>
        <v>1102.2919000000002</v>
      </c>
      <c r="AD73" s="316">
        <f t="shared" si="17"/>
        <v>1121.9719000000002</v>
      </c>
      <c r="AE73" s="316">
        <f t="shared" si="18"/>
        <v>1141.6519000000003</v>
      </c>
      <c r="AF73" s="316">
        <f t="shared" si="19"/>
        <v>1161.3319000000004</v>
      </c>
      <c r="AG73" s="316">
        <f t="shared" si="20"/>
        <v>1181.0119000000004</v>
      </c>
      <c r="AH73" s="317">
        <f t="shared" si="21"/>
        <v>6692.6180999999997</v>
      </c>
      <c r="AI73" s="317"/>
      <c r="AJ73" s="317"/>
      <c r="AK73" s="317"/>
      <c r="AL73" s="317"/>
      <c r="AM73" s="317"/>
      <c r="AN73" s="63">
        <v>42005</v>
      </c>
      <c r="AO73" s="45">
        <f t="shared" si="22"/>
        <v>1400</v>
      </c>
      <c r="AP73" s="45">
        <f t="shared" si="23"/>
        <v>46.027397260273972</v>
      </c>
      <c r="AQ73" s="45">
        <v>43</v>
      </c>
      <c r="AR73" s="65">
        <f t="shared" si="24"/>
        <v>846.41522499999996</v>
      </c>
      <c r="BK73" s="68"/>
    </row>
    <row r="74" spans="1:63" ht="48" customHeight="1" x14ac:dyDescent="0.2">
      <c r="A74" s="212">
        <v>6</v>
      </c>
      <c r="B74" s="197" t="s">
        <v>287</v>
      </c>
      <c r="C74" s="197" t="s">
        <v>286</v>
      </c>
      <c r="D74" s="228">
        <v>7873.63</v>
      </c>
      <c r="E74" s="197" t="s">
        <v>283</v>
      </c>
      <c r="F74" s="230">
        <v>40906</v>
      </c>
      <c r="G74" s="228">
        <v>7873.63</v>
      </c>
      <c r="H74" s="231">
        <v>0.03</v>
      </c>
      <c r="I74" s="218">
        <f t="shared" si="1"/>
        <v>236.2089</v>
      </c>
      <c r="J74" s="219">
        <f t="shared" si="2"/>
        <v>2.5000000000000001E-3</v>
      </c>
      <c r="K74" s="218">
        <f t="shared" si="3"/>
        <v>19.684075</v>
      </c>
      <c r="L74" s="218">
        <f t="shared" si="4"/>
        <v>846.41522499999996</v>
      </c>
      <c r="M74" s="316">
        <f t="shared" si="5"/>
        <v>19.684075</v>
      </c>
      <c r="N74" s="316">
        <f t="shared" si="6"/>
        <v>866.09929999999997</v>
      </c>
      <c r="O74" s="316">
        <f t="shared" si="7"/>
        <v>19.684075</v>
      </c>
      <c r="P74" s="316">
        <f t="shared" si="8"/>
        <v>885.78337499999998</v>
      </c>
      <c r="Q74" s="316">
        <f t="shared" si="7"/>
        <v>19.684075</v>
      </c>
      <c r="R74" s="316">
        <f t="shared" si="9"/>
        <v>905.46744999999999</v>
      </c>
      <c r="S74" s="316">
        <f t="shared" si="7"/>
        <v>19.684075</v>
      </c>
      <c r="T74" s="316">
        <v>964.51967500000001</v>
      </c>
      <c r="U74" s="316">
        <f t="shared" si="10"/>
        <v>19.684075</v>
      </c>
      <c r="V74" s="316">
        <f t="shared" si="11"/>
        <v>984.20375000000001</v>
      </c>
      <c r="W74" s="316">
        <f t="shared" si="12"/>
        <v>1003.887825</v>
      </c>
      <c r="X74" s="316">
        <f t="shared" si="13"/>
        <v>1023.5719</v>
      </c>
      <c r="Y74" s="316">
        <v>19.68</v>
      </c>
      <c r="Z74" s="316">
        <f t="shared" si="14"/>
        <v>1062.9319</v>
      </c>
      <c r="AA74" s="316">
        <v>19.68</v>
      </c>
      <c r="AB74" s="316">
        <f t="shared" si="15"/>
        <v>1082.6119000000001</v>
      </c>
      <c r="AC74" s="316">
        <f t="shared" si="16"/>
        <v>1102.2919000000002</v>
      </c>
      <c r="AD74" s="316">
        <f t="shared" si="17"/>
        <v>1121.9719000000002</v>
      </c>
      <c r="AE74" s="316">
        <f t="shared" si="18"/>
        <v>1141.6519000000003</v>
      </c>
      <c r="AF74" s="316">
        <f t="shared" si="19"/>
        <v>1161.3319000000004</v>
      </c>
      <c r="AG74" s="316">
        <f t="shared" si="20"/>
        <v>1181.0119000000004</v>
      </c>
      <c r="AH74" s="317">
        <f t="shared" si="21"/>
        <v>6692.6180999999997</v>
      </c>
      <c r="AI74" s="317"/>
      <c r="AJ74" s="317"/>
      <c r="AK74" s="317"/>
      <c r="AL74" s="317"/>
      <c r="AM74" s="317"/>
      <c r="AN74" s="63">
        <v>42005</v>
      </c>
      <c r="AO74" s="45">
        <f t="shared" si="22"/>
        <v>1400</v>
      </c>
      <c r="AP74" s="45">
        <f t="shared" si="23"/>
        <v>46.027397260273972</v>
      </c>
      <c r="AQ74" s="45">
        <v>43</v>
      </c>
      <c r="AR74" s="65">
        <f t="shared" si="24"/>
        <v>846.41522499999996</v>
      </c>
      <c r="BK74" s="68"/>
    </row>
    <row r="75" spans="1:63" ht="24" customHeight="1" x14ac:dyDescent="0.2">
      <c r="A75" s="212">
        <v>6</v>
      </c>
      <c r="B75" s="197" t="s">
        <v>288</v>
      </c>
      <c r="C75" s="197" t="s">
        <v>289</v>
      </c>
      <c r="D75" s="228">
        <v>160005.62</v>
      </c>
      <c r="E75" s="197" t="s">
        <v>283</v>
      </c>
      <c r="F75" s="230">
        <v>40906</v>
      </c>
      <c r="G75" s="228">
        <v>160005.62</v>
      </c>
      <c r="H75" s="231">
        <v>0.03</v>
      </c>
      <c r="I75" s="218">
        <f t="shared" si="1"/>
        <v>4800.1686</v>
      </c>
      <c r="J75" s="219">
        <f t="shared" si="2"/>
        <v>2.5000000000000001E-3</v>
      </c>
      <c r="K75" s="218">
        <f t="shared" si="3"/>
        <v>400.01405</v>
      </c>
      <c r="L75" s="218">
        <f t="shared" si="4"/>
        <v>17200.604149999999</v>
      </c>
      <c r="M75" s="316">
        <f t="shared" si="5"/>
        <v>400.01405</v>
      </c>
      <c r="N75" s="316">
        <f t="shared" si="6"/>
        <v>17600.618200000001</v>
      </c>
      <c r="O75" s="316">
        <f t="shared" si="7"/>
        <v>400.01405</v>
      </c>
      <c r="P75" s="316">
        <f t="shared" si="8"/>
        <v>18000.632250000002</v>
      </c>
      <c r="Q75" s="316">
        <f t="shared" si="7"/>
        <v>400.01405</v>
      </c>
      <c r="R75" s="316">
        <f t="shared" si="9"/>
        <v>18400.646300000004</v>
      </c>
      <c r="S75" s="316">
        <f t="shared" si="7"/>
        <v>400.01405</v>
      </c>
      <c r="T75" s="316">
        <v>19600.688450000009</v>
      </c>
      <c r="U75" s="316">
        <f t="shared" si="10"/>
        <v>400.01405</v>
      </c>
      <c r="V75" s="316">
        <f t="shared" si="11"/>
        <v>20000.70250000001</v>
      </c>
      <c r="W75" s="316">
        <f t="shared" si="12"/>
        <v>20400.716550000012</v>
      </c>
      <c r="X75" s="316">
        <f t="shared" si="13"/>
        <v>20800.730600000014</v>
      </c>
      <c r="Y75" s="316">
        <v>400.01</v>
      </c>
      <c r="Z75" s="316">
        <f t="shared" si="14"/>
        <v>21600.75060000001</v>
      </c>
      <c r="AA75" s="316">
        <v>400.01</v>
      </c>
      <c r="AB75" s="316">
        <f t="shared" si="15"/>
        <v>22000.760600000009</v>
      </c>
      <c r="AC75" s="316">
        <f t="shared" si="16"/>
        <v>22400.770600000007</v>
      </c>
      <c r="AD75" s="316">
        <f t="shared" si="17"/>
        <v>22800.780600000006</v>
      </c>
      <c r="AE75" s="316">
        <f t="shared" si="18"/>
        <v>23200.790600000004</v>
      </c>
      <c r="AF75" s="316">
        <f t="shared" si="19"/>
        <v>23600.800600000002</v>
      </c>
      <c r="AG75" s="316">
        <f t="shared" si="20"/>
        <v>24000.810600000001</v>
      </c>
      <c r="AH75" s="317">
        <f t="shared" si="21"/>
        <v>136004.8094</v>
      </c>
      <c r="AI75" s="317"/>
      <c r="AJ75" s="317"/>
      <c r="AK75" s="317"/>
      <c r="AL75" s="317"/>
      <c r="AM75" s="317"/>
      <c r="AN75" s="63">
        <v>42005</v>
      </c>
      <c r="AO75" s="45">
        <f t="shared" si="22"/>
        <v>1400</v>
      </c>
      <c r="AP75" s="45">
        <f t="shared" si="23"/>
        <v>46.027397260273972</v>
      </c>
      <c r="AQ75" s="45">
        <v>43</v>
      </c>
      <c r="AR75" s="65">
        <f t="shared" si="24"/>
        <v>17200.604149999999</v>
      </c>
      <c r="BK75" s="68"/>
    </row>
    <row r="76" spans="1:63" ht="24" customHeight="1" x14ac:dyDescent="0.2">
      <c r="A76" s="212">
        <v>6</v>
      </c>
      <c r="B76" s="197" t="s">
        <v>290</v>
      </c>
      <c r="C76" s="197" t="s">
        <v>291</v>
      </c>
      <c r="D76" s="228">
        <v>18006.900000000001</v>
      </c>
      <c r="E76" s="197" t="s">
        <v>283</v>
      </c>
      <c r="F76" s="230">
        <v>40906</v>
      </c>
      <c r="G76" s="228">
        <v>18006.900000000001</v>
      </c>
      <c r="H76" s="231">
        <v>0.03</v>
      </c>
      <c r="I76" s="218">
        <f t="shared" si="1"/>
        <v>540.20699999999999</v>
      </c>
      <c r="J76" s="219">
        <f t="shared" si="2"/>
        <v>2.5000000000000001E-3</v>
      </c>
      <c r="K76" s="218">
        <f t="shared" si="3"/>
        <v>45.017250000000004</v>
      </c>
      <c r="L76" s="218">
        <f t="shared" si="4"/>
        <v>1935.7417500000001</v>
      </c>
      <c r="M76" s="316">
        <f t="shared" si="5"/>
        <v>45.017249999999997</v>
      </c>
      <c r="N76" s="316">
        <f t="shared" si="6"/>
        <v>1980.7590000000002</v>
      </c>
      <c r="O76" s="316">
        <f t="shared" si="7"/>
        <v>45.017249999999997</v>
      </c>
      <c r="P76" s="316">
        <f t="shared" si="8"/>
        <v>2025.7762500000003</v>
      </c>
      <c r="Q76" s="316">
        <f t="shared" si="7"/>
        <v>45.017249999999997</v>
      </c>
      <c r="R76" s="316">
        <f t="shared" si="9"/>
        <v>2070.7935000000002</v>
      </c>
      <c r="S76" s="316">
        <f t="shared" si="7"/>
        <v>45.017249999999997</v>
      </c>
      <c r="T76" s="316">
        <v>2205.8452499999999</v>
      </c>
      <c r="U76" s="316">
        <f t="shared" si="10"/>
        <v>45.017249999999997</v>
      </c>
      <c r="V76" s="316">
        <f t="shared" si="11"/>
        <v>2250.8624999999997</v>
      </c>
      <c r="W76" s="316">
        <f t="shared" si="12"/>
        <v>2295.8797499999996</v>
      </c>
      <c r="X76" s="316">
        <f t="shared" si="13"/>
        <v>2340.8969999999995</v>
      </c>
      <c r="Y76" s="316">
        <v>45.02</v>
      </c>
      <c r="Z76" s="316">
        <f t="shared" si="14"/>
        <v>2430.9369999999994</v>
      </c>
      <c r="AA76" s="316">
        <v>45.02</v>
      </c>
      <c r="AB76" s="316">
        <f t="shared" si="15"/>
        <v>2475.9569999999994</v>
      </c>
      <c r="AC76" s="316">
        <f t="shared" si="16"/>
        <v>2520.9769999999994</v>
      </c>
      <c r="AD76" s="316">
        <f t="shared" si="17"/>
        <v>2565.9969999999994</v>
      </c>
      <c r="AE76" s="316">
        <f t="shared" si="18"/>
        <v>2611.0169999999994</v>
      </c>
      <c r="AF76" s="316">
        <f t="shared" si="19"/>
        <v>2656.0369999999994</v>
      </c>
      <c r="AG76" s="316">
        <f t="shared" si="20"/>
        <v>2701.0569999999993</v>
      </c>
      <c r="AH76" s="317">
        <f t="shared" si="21"/>
        <v>15305.843000000003</v>
      </c>
      <c r="AI76" s="317"/>
      <c r="AJ76" s="317"/>
      <c r="AK76" s="317"/>
      <c r="AL76" s="317"/>
      <c r="AM76" s="317"/>
      <c r="AN76" s="63">
        <v>42005</v>
      </c>
      <c r="AO76" s="45">
        <f t="shared" si="22"/>
        <v>1400</v>
      </c>
      <c r="AP76" s="45">
        <f t="shared" si="23"/>
        <v>46.027397260273972</v>
      </c>
      <c r="AQ76" s="45">
        <v>43</v>
      </c>
      <c r="AR76" s="65">
        <f t="shared" si="24"/>
        <v>1935.7417500000001</v>
      </c>
      <c r="BK76" s="68"/>
    </row>
    <row r="77" spans="1:63" ht="24" customHeight="1" x14ac:dyDescent="0.2">
      <c r="A77" s="212">
        <v>6</v>
      </c>
      <c r="B77" s="197" t="s">
        <v>292</v>
      </c>
      <c r="C77" s="197" t="s">
        <v>291</v>
      </c>
      <c r="D77" s="228">
        <v>18006.900000000001</v>
      </c>
      <c r="E77" s="197" t="s">
        <v>283</v>
      </c>
      <c r="F77" s="230">
        <v>40906</v>
      </c>
      <c r="G77" s="228">
        <v>18006.900000000001</v>
      </c>
      <c r="H77" s="231">
        <v>0.03</v>
      </c>
      <c r="I77" s="218">
        <f t="shared" si="1"/>
        <v>540.20699999999999</v>
      </c>
      <c r="J77" s="219">
        <f t="shared" si="2"/>
        <v>2.5000000000000001E-3</v>
      </c>
      <c r="K77" s="218">
        <f t="shared" si="3"/>
        <v>45.017250000000004</v>
      </c>
      <c r="L77" s="218">
        <f t="shared" si="4"/>
        <v>1935.7417500000001</v>
      </c>
      <c r="M77" s="316">
        <f t="shared" si="5"/>
        <v>45.017249999999997</v>
      </c>
      <c r="N77" s="316">
        <f t="shared" si="6"/>
        <v>1980.7590000000002</v>
      </c>
      <c r="O77" s="316">
        <f t="shared" si="7"/>
        <v>45.017249999999997</v>
      </c>
      <c r="P77" s="316">
        <f t="shared" si="8"/>
        <v>2025.7762500000003</v>
      </c>
      <c r="Q77" s="316">
        <f t="shared" si="7"/>
        <v>45.017249999999997</v>
      </c>
      <c r="R77" s="316">
        <f t="shared" si="9"/>
        <v>2070.7935000000002</v>
      </c>
      <c r="S77" s="316">
        <f t="shared" si="7"/>
        <v>45.017249999999997</v>
      </c>
      <c r="T77" s="316">
        <v>2205.8452499999999</v>
      </c>
      <c r="U77" s="316">
        <f t="shared" si="10"/>
        <v>45.017249999999997</v>
      </c>
      <c r="V77" s="316">
        <f t="shared" si="11"/>
        <v>2250.8624999999997</v>
      </c>
      <c r="W77" s="316">
        <f t="shared" si="12"/>
        <v>2295.8797499999996</v>
      </c>
      <c r="X77" s="316">
        <f t="shared" si="13"/>
        <v>2340.8969999999995</v>
      </c>
      <c r="Y77" s="316">
        <v>45.02</v>
      </c>
      <c r="Z77" s="316">
        <f t="shared" si="14"/>
        <v>2430.9369999999994</v>
      </c>
      <c r="AA77" s="316">
        <v>45.02</v>
      </c>
      <c r="AB77" s="316">
        <f t="shared" si="15"/>
        <v>2475.9569999999994</v>
      </c>
      <c r="AC77" s="316">
        <f t="shared" si="16"/>
        <v>2520.9769999999994</v>
      </c>
      <c r="AD77" s="316">
        <f t="shared" si="17"/>
        <v>2565.9969999999994</v>
      </c>
      <c r="AE77" s="316">
        <f t="shared" si="18"/>
        <v>2611.0169999999994</v>
      </c>
      <c r="AF77" s="316">
        <f t="shared" si="19"/>
        <v>2656.0369999999994</v>
      </c>
      <c r="AG77" s="316">
        <f t="shared" si="20"/>
        <v>2701.0569999999993</v>
      </c>
      <c r="AH77" s="317">
        <f t="shared" si="21"/>
        <v>15305.843000000003</v>
      </c>
      <c r="AI77" s="317"/>
      <c r="AJ77" s="317"/>
      <c r="AK77" s="317"/>
      <c r="AL77" s="317"/>
      <c r="AM77" s="317"/>
      <c r="AN77" s="63">
        <v>42005</v>
      </c>
      <c r="AO77" s="45">
        <f t="shared" si="22"/>
        <v>1400</v>
      </c>
      <c r="AP77" s="45">
        <f t="shared" si="23"/>
        <v>46.027397260273972</v>
      </c>
      <c r="AQ77" s="45">
        <v>43</v>
      </c>
      <c r="AR77" s="65">
        <f t="shared" si="24"/>
        <v>1935.7417500000001</v>
      </c>
      <c r="BK77" s="68"/>
    </row>
    <row r="78" spans="1:63" ht="24" customHeight="1" x14ac:dyDescent="0.2">
      <c r="A78" s="212">
        <v>6</v>
      </c>
      <c r="B78" s="197" t="s">
        <v>293</v>
      </c>
      <c r="C78" s="197" t="s">
        <v>294</v>
      </c>
      <c r="D78" s="228">
        <v>11937.67</v>
      </c>
      <c r="E78" s="197" t="s">
        <v>283</v>
      </c>
      <c r="F78" s="230">
        <v>40906</v>
      </c>
      <c r="G78" s="228">
        <v>11937.67</v>
      </c>
      <c r="H78" s="231">
        <v>0.03</v>
      </c>
      <c r="I78" s="218">
        <f t="shared" si="1"/>
        <v>358.13009999999997</v>
      </c>
      <c r="J78" s="219">
        <f t="shared" si="2"/>
        <v>2.5000000000000001E-3</v>
      </c>
      <c r="K78" s="218">
        <f t="shared" si="3"/>
        <v>29.844175</v>
      </c>
      <c r="L78" s="218">
        <f t="shared" si="4"/>
        <v>1283.2995249999999</v>
      </c>
      <c r="M78" s="316">
        <f t="shared" si="5"/>
        <v>29.844174999999996</v>
      </c>
      <c r="N78" s="316">
        <f t="shared" si="6"/>
        <v>1313.1436999999999</v>
      </c>
      <c r="O78" s="316">
        <f t="shared" si="7"/>
        <v>29.844174999999996</v>
      </c>
      <c r="P78" s="316">
        <f t="shared" si="8"/>
        <v>1342.9878749999998</v>
      </c>
      <c r="Q78" s="316">
        <f t="shared" si="7"/>
        <v>29.844174999999996</v>
      </c>
      <c r="R78" s="316">
        <f t="shared" si="9"/>
        <v>1372.8320499999998</v>
      </c>
      <c r="S78" s="316">
        <f t="shared" si="7"/>
        <v>29.844174999999996</v>
      </c>
      <c r="T78" s="316">
        <v>1462.3645749999996</v>
      </c>
      <c r="U78" s="316">
        <f t="shared" si="10"/>
        <v>29.844174999999996</v>
      </c>
      <c r="V78" s="316">
        <f t="shared" si="11"/>
        <v>1492.2087499999996</v>
      </c>
      <c r="W78" s="316">
        <f t="shared" si="12"/>
        <v>1522.0529249999995</v>
      </c>
      <c r="X78" s="316">
        <f t="shared" si="13"/>
        <v>1551.8970999999995</v>
      </c>
      <c r="Y78" s="316">
        <v>29.85</v>
      </c>
      <c r="Z78" s="316">
        <f t="shared" si="14"/>
        <v>1611.5970999999993</v>
      </c>
      <c r="AA78" s="316">
        <v>29.85</v>
      </c>
      <c r="AB78" s="316">
        <f t="shared" si="15"/>
        <v>1641.4470999999992</v>
      </c>
      <c r="AC78" s="316">
        <f t="shared" si="16"/>
        <v>1671.2970999999991</v>
      </c>
      <c r="AD78" s="316">
        <f t="shared" si="17"/>
        <v>1701.147099999999</v>
      </c>
      <c r="AE78" s="316">
        <f t="shared" si="18"/>
        <v>1730.9970999999989</v>
      </c>
      <c r="AF78" s="316">
        <f t="shared" si="19"/>
        <v>1760.8470999999988</v>
      </c>
      <c r="AG78" s="316">
        <f t="shared" si="20"/>
        <v>1790.6970999999987</v>
      </c>
      <c r="AH78" s="317">
        <f t="shared" si="21"/>
        <v>10146.972900000001</v>
      </c>
      <c r="AI78" s="317"/>
      <c r="AJ78" s="317"/>
      <c r="AK78" s="317"/>
      <c r="AL78" s="317"/>
      <c r="AM78" s="317"/>
      <c r="AN78" s="63">
        <v>42005</v>
      </c>
      <c r="AO78" s="45">
        <f t="shared" si="22"/>
        <v>1400</v>
      </c>
      <c r="AP78" s="45">
        <f t="shared" si="23"/>
        <v>46.027397260273972</v>
      </c>
      <c r="AQ78" s="45">
        <v>43</v>
      </c>
      <c r="AR78" s="65">
        <f t="shared" si="24"/>
        <v>1283.2995249999999</v>
      </c>
      <c r="BK78" s="68"/>
    </row>
    <row r="79" spans="1:63" ht="24" customHeight="1" x14ac:dyDescent="0.2">
      <c r="A79" s="212">
        <v>6</v>
      </c>
      <c r="B79" s="197" t="s">
        <v>295</v>
      </c>
      <c r="C79" s="197" t="s">
        <v>296</v>
      </c>
      <c r="D79" s="228">
        <v>5141.25</v>
      </c>
      <c r="E79" s="197" t="s">
        <v>283</v>
      </c>
      <c r="F79" s="230">
        <v>40906</v>
      </c>
      <c r="G79" s="228">
        <v>5141.25</v>
      </c>
      <c r="H79" s="231">
        <v>0.03</v>
      </c>
      <c r="I79" s="218">
        <f t="shared" si="1"/>
        <v>154.23749999999998</v>
      </c>
      <c r="J79" s="219">
        <f t="shared" si="2"/>
        <v>2.5000000000000001E-3</v>
      </c>
      <c r="K79" s="218">
        <f t="shared" si="3"/>
        <v>12.853125</v>
      </c>
      <c r="L79" s="218">
        <f t="shared" si="4"/>
        <v>552.68437500000005</v>
      </c>
      <c r="M79" s="316">
        <f t="shared" si="5"/>
        <v>12.853124999999999</v>
      </c>
      <c r="N79" s="316">
        <f t="shared" si="6"/>
        <v>565.53750000000002</v>
      </c>
      <c r="O79" s="316">
        <f t="shared" si="7"/>
        <v>12.853124999999999</v>
      </c>
      <c r="P79" s="316">
        <f t="shared" si="8"/>
        <v>578.390625</v>
      </c>
      <c r="Q79" s="316">
        <f t="shared" si="7"/>
        <v>12.853124999999999</v>
      </c>
      <c r="R79" s="316">
        <f t="shared" si="9"/>
        <v>591.24374999999998</v>
      </c>
      <c r="S79" s="316">
        <f t="shared" si="7"/>
        <v>12.853124999999999</v>
      </c>
      <c r="T79" s="316">
        <v>629.80312499999991</v>
      </c>
      <c r="U79" s="316">
        <f t="shared" si="10"/>
        <v>12.853124999999999</v>
      </c>
      <c r="V79" s="316">
        <f t="shared" si="11"/>
        <v>642.65624999999989</v>
      </c>
      <c r="W79" s="316">
        <f t="shared" si="12"/>
        <v>655.50937499999986</v>
      </c>
      <c r="X79" s="316">
        <f t="shared" si="13"/>
        <v>668.36249999999984</v>
      </c>
      <c r="Y79" s="316">
        <v>12.85</v>
      </c>
      <c r="Z79" s="316">
        <f t="shared" si="14"/>
        <v>694.06249999999989</v>
      </c>
      <c r="AA79" s="316">
        <v>12.85</v>
      </c>
      <c r="AB79" s="316">
        <f t="shared" si="15"/>
        <v>706.91249999999991</v>
      </c>
      <c r="AC79" s="316">
        <f t="shared" si="16"/>
        <v>719.76249999999993</v>
      </c>
      <c r="AD79" s="316">
        <f t="shared" si="17"/>
        <v>732.61249999999995</v>
      </c>
      <c r="AE79" s="316">
        <f t="shared" si="18"/>
        <v>745.46249999999998</v>
      </c>
      <c r="AF79" s="316">
        <f t="shared" si="19"/>
        <v>758.3125</v>
      </c>
      <c r="AG79" s="316">
        <f t="shared" si="20"/>
        <v>771.16250000000002</v>
      </c>
      <c r="AH79" s="317">
        <f t="shared" si="21"/>
        <v>4370.0874999999996</v>
      </c>
      <c r="AI79" s="317"/>
      <c r="AJ79" s="317"/>
      <c r="AK79" s="317"/>
      <c r="AL79" s="317"/>
      <c r="AM79" s="317"/>
      <c r="AN79" s="63">
        <v>42005</v>
      </c>
      <c r="AO79" s="45">
        <f t="shared" si="22"/>
        <v>1400</v>
      </c>
      <c r="AP79" s="45">
        <f t="shared" si="23"/>
        <v>46.027397260273972</v>
      </c>
      <c r="AQ79" s="45">
        <v>43</v>
      </c>
      <c r="AR79" s="65">
        <f t="shared" si="24"/>
        <v>552.68437500000005</v>
      </c>
      <c r="BK79" s="68"/>
    </row>
    <row r="80" spans="1:63" ht="24" customHeight="1" x14ac:dyDescent="0.2">
      <c r="A80" s="212">
        <v>6</v>
      </c>
      <c r="B80" s="197" t="s">
        <v>297</v>
      </c>
      <c r="C80" s="197" t="s">
        <v>296</v>
      </c>
      <c r="D80" s="228">
        <v>5141.25</v>
      </c>
      <c r="E80" s="197" t="s">
        <v>283</v>
      </c>
      <c r="F80" s="230">
        <v>40906</v>
      </c>
      <c r="G80" s="228">
        <v>5141.25</v>
      </c>
      <c r="H80" s="231">
        <v>0.03</v>
      </c>
      <c r="I80" s="218">
        <f t="shared" si="1"/>
        <v>154.23749999999998</v>
      </c>
      <c r="J80" s="219">
        <f t="shared" si="2"/>
        <v>2.5000000000000001E-3</v>
      </c>
      <c r="K80" s="218">
        <f t="shared" si="3"/>
        <v>12.853125</v>
      </c>
      <c r="L80" s="218">
        <f t="shared" si="4"/>
        <v>552.68437500000005</v>
      </c>
      <c r="M80" s="316">
        <f t="shared" si="5"/>
        <v>12.853124999999999</v>
      </c>
      <c r="N80" s="316">
        <f t="shared" si="6"/>
        <v>565.53750000000002</v>
      </c>
      <c r="O80" s="316">
        <f t="shared" si="7"/>
        <v>12.853124999999999</v>
      </c>
      <c r="P80" s="316">
        <f t="shared" si="8"/>
        <v>578.390625</v>
      </c>
      <c r="Q80" s="316">
        <f t="shared" si="7"/>
        <v>12.853124999999999</v>
      </c>
      <c r="R80" s="316">
        <f t="shared" si="9"/>
        <v>591.24374999999998</v>
      </c>
      <c r="S80" s="316">
        <f t="shared" si="7"/>
        <v>12.853124999999999</v>
      </c>
      <c r="T80" s="316">
        <v>629.80312499999991</v>
      </c>
      <c r="U80" s="316">
        <f t="shared" si="10"/>
        <v>12.853124999999999</v>
      </c>
      <c r="V80" s="316">
        <f t="shared" si="11"/>
        <v>642.65624999999989</v>
      </c>
      <c r="W80" s="316">
        <f t="shared" si="12"/>
        <v>655.50937499999986</v>
      </c>
      <c r="X80" s="316">
        <f t="shared" si="13"/>
        <v>668.36249999999984</v>
      </c>
      <c r="Y80" s="316">
        <v>12.85</v>
      </c>
      <c r="Z80" s="316">
        <f t="shared" si="14"/>
        <v>694.06249999999989</v>
      </c>
      <c r="AA80" s="316">
        <v>12.85</v>
      </c>
      <c r="AB80" s="316">
        <f t="shared" si="15"/>
        <v>706.91249999999991</v>
      </c>
      <c r="AC80" s="316">
        <f t="shared" si="16"/>
        <v>719.76249999999993</v>
      </c>
      <c r="AD80" s="316">
        <f t="shared" si="17"/>
        <v>732.61249999999995</v>
      </c>
      <c r="AE80" s="316">
        <f t="shared" si="18"/>
        <v>745.46249999999998</v>
      </c>
      <c r="AF80" s="316">
        <f t="shared" si="19"/>
        <v>758.3125</v>
      </c>
      <c r="AG80" s="316">
        <f t="shared" si="20"/>
        <v>771.16250000000002</v>
      </c>
      <c r="AH80" s="317">
        <f t="shared" si="21"/>
        <v>4370.0874999999996</v>
      </c>
      <c r="AI80" s="317"/>
      <c r="AJ80" s="317"/>
      <c r="AK80" s="317"/>
      <c r="AL80" s="317"/>
      <c r="AM80" s="317"/>
      <c r="AN80" s="63">
        <v>42005</v>
      </c>
      <c r="AO80" s="45">
        <f t="shared" si="22"/>
        <v>1400</v>
      </c>
      <c r="AP80" s="45">
        <f t="shared" si="23"/>
        <v>46.027397260273972</v>
      </c>
      <c r="AQ80" s="45">
        <v>43</v>
      </c>
      <c r="AR80" s="65">
        <f t="shared" si="24"/>
        <v>552.68437500000005</v>
      </c>
      <c r="BK80" s="68"/>
    </row>
    <row r="81" spans="1:63" ht="48" customHeight="1" x14ac:dyDescent="0.2">
      <c r="A81" s="212">
        <v>6</v>
      </c>
      <c r="B81" s="197" t="s">
        <v>298</v>
      </c>
      <c r="C81" s="197" t="s">
        <v>299</v>
      </c>
      <c r="D81" s="228">
        <v>9329.48</v>
      </c>
      <c r="E81" s="197" t="s">
        <v>283</v>
      </c>
      <c r="F81" s="230">
        <v>40906</v>
      </c>
      <c r="G81" s="228">
        <v>9329.48</v>
      </c>
      <c r="H81" s="231">
        <v>0.03</v>
      </c>
      <c r="I81" s="218">
        <f t="shared" si="1"/>
        <v>279.88439999999997</v>
      </c>
      <c r="J81" s="219">
        <f t="shared" si="2"/>
        <v>2.5000000000000001E-3</v>
      </c>
      <c r="K81" s="218">
        <f t="shared" si="3"/>
        <v>23.323699999999999</v>
      </c>
      <c r="L81" s="218">
        <f t="shared" si="4"/>
        <v>1002.9191</v>
      </c>
      <c r="M81" s="316">
        <f t="shared" si="5"/>
        <v>23.323699999999999</v>
      </c>
      <c r="N81" s="316">
        <f t="shared" si="6"/>
        <v>1026.2428</v>
      </c>
      <c r="O81" s="316">
        <f t="shared" si="7"/>
        <v>23.323699999999999</v>
      </c>
      <c r="P81" s="316">
        <f t="shared" si="8"/>
        <v>1049.5664999999999</v>
      </c>
      <c r="Q81" s="316">
        <f t="shared" si="7"/>
        <v>23.323699999999999</v>
      </c>
      <c r="R81" s="316">
        <f t="shared" si="9"/>
        <v>1072.8901999999998</v>
      </c>
      <c r="S81" s="316">
        <f t="shared" si="7"/>
        <v>23.323699999999999</v>
      </c>
      <c r="T81" s="316">
        <v>1142.8612999999996</v>
      </c>
      <c r="U81" s="316">
        <f t="shared" si="10"/>
        <v>23.323699999999999</v>
      </c>
      <c r="V81" s="316">
        <f t="shared" si="11"/>
        <v>1166.1849999999995</v>
      </c>
      <c r="W81" s="316">
        <f t="shared" si="12"/>
        <v>1189.5086999999994</v>
      </c>
      <c r="X81" s="316">
        <f t="shared" si="13"/>
        <v>1212.8323999999993</v>
      </c>
      <c r="Y81" s="316">
        <v>23.32</v>
      </c>
      <c r="Z81" s="316">
        <f t="shared" si="14"/>
        <v>1259.4723999999992</v>
      </c>
      <c r="AA81" s="316">
        <v>23.32</v>
      </c>
      <c r="AB81" s="316">
        <f t="shared" si="15"/>
        <v>1282.7923999999991</v>
      </c>
      <c r="AC81" s="316">
        <f t="shared" si="16"/>
        <v>1306.1123999999991</v>
      </c>
      <c r="AD81" s="316">
        <f t="shared" si="17"/>
        <v>1329.432399999999</v>
      </c>
      <c r="AE81" s="316">
        <f t="shared" si="18"/>
        <v>1352.7523999999989</v>
      </c>
      <c r="AF81" s="316">
        <f t="shared" si="19"/>
        <v>1376.0723999999989</v>
      </c>
      <c r="AG81" s="316">
        <f t="shared" si="20"/>
        <v>1399.3923999999988</v>
      </c>
      <c r="AH81" s="317">
        <f t="shared" si="21"/>
        <v>7930.0876000000007</v>
      </c>
      <c r="AI81" s="317"/>
      <c r="AJ81" s="317"/>
      <c r="AK81" s="317"/>
      <c r="AL81" s="317"/>
      <c r="AM81" s="317"/>
      <c r="AN81" s="63">
        <v>42005</v>
      </c>
      <c r="AO81" s="45">
        <f t="shared" si="22"/>
        <v>1400</v>
      </c>
      <c r="AP81" s="45">
        <f t="shared" si="23"/>
        <v>46.027397260273972</v>
      </c>
      <c r="AQ81" s="45">
        <v>43</v>
      </c>
      <c r="AR81" s="65">
        <f t="shared" si="24"/>
        <v>1002.9191</v>
      </c>
      <c r="BK81" s="68"/>
    </row>
    <row r="82" spans="1:63" ht="48" customHeight="1" x14ac:dyDescent="0.2">
      <c r="A82" s="212">
        <v>6</v>
      </c>
      <c r="B82" s="197" t="s">
        <v>300</v>
      </c>
      <c r="C82" s="197" t="s">
        <v>299</v>
      </c>
      <c r="D82" s="228">
        <v>9329.48</v>
      </c>
      <c r="E82" s="197" t="s">
        <v>283</v>
      </c>
      <c r="F82" s="230">
        <v>40906</v>
      </c>
      <c r="G82" s="228">
        <v>9329.48</v>
      </c>
      <c r="H82" s="231">
        <v>0.03</v>
      </c>
      <c r="I82" s="218">
        <f t="shared" si="1"/>
        <v>279.88439999999997</v>
      </c>
      <c r="J82" s="219">
        <f t="shared" si="2"/>
        <v>2.5000000000000001E-3</v>
      </c>
      <c r="K82" s="218">
        <f t="shared" si="3"/>
        <v>23.323699999999999</v>
      </c>
      <c r="L82" s="218">
        <f t="shared" si="4"/>
        <v>1002.9191</v>
      </c>
      <c r="M82" s="316">
        <f t="shared" si="5"/>
        <v>23.323699999999999</v>
      </c>
      <c r="N82" s="316">
        <f t="shared" si="6"/>
        <v>1026.2428</v>
      </c>
      <c r="O82" s="316">
        <f t="shared" si="7"/>
        <v>23.323699999999999</v>
      </c>
      <c r="P82" s="316">
        <f t="shared" si="8"/>
        <v>1049.5664999999999</v>
      </c>
      <c r="Q82" s="316">
        <f t="shared" si="7"/>
        <v>23.323699999999999</v>
      </c>
      <c r="R82" s="316">
        <f t="shared" si="9"/>
        <v>1072.8901999999998</v>
      </c>
      <c r="S82" s="316">
        <f t="shared" si="7"/>
        <v>23.323699999999999</v>
      </c>
      <c r="T82" s="316">
        <v>1142.8612999999996</v>
      </c>
      <c r="U82" s="316">
        <f t="shared" si="10"/>
        <v>23.323699999999999</v>
      </c>
      <c r="V82" s="316">
        <f t="shared" si="11"/>
        <v>1166.1849999999995</v>
      </c>
      <c r="W82" s="316">
        <f t="shared" si="12"/>
        <v>1189.5086999999994</v>
      </c>
      <c r="X82" s="316">
        <f t="shared" si="13"/>
        <v>1212.8323999999993</v>
      </c>
      <c r="Y82" s="316">
        <v>23.32</v>
      </c>
      <c r="Z82" s="316">
        <f t="shared" si="14"/>
        <v>1259.4723999999992</v>
      </c>
      <c r="AA82" s="316">
        <v>23.32</v>
      </c>
      <c r="AB82" s="316">
        <f t="shared" si="15"/>
        <v>1282.7923999999991</v>
      </c>
      <c r="AC82" s="316">
        <f t="shared" si="16"/>
        <v>1306.1123999999991</v>
      </c>
      <c r="AD82" s="316">
        <f t="shared" si="17"/>
        <v>1329.432399999999</v>
      </c>
      <c r="AE82" s="316">
        <f t="shared" si="18"/>
        <v>1352.7523999999989</v>
      </c>
      <c r="AF82" s="316">
        <f t="shared" si="19"/>
        <v>1376.0723999999989</v>
      </c>
      <c r="AG82" s="316">
        <f t="shared" si="20"/>
        <v>1399.3923999999988</v>
      </c>
      <c r="AH82" s="317">
        <f t="shared" si="21"/>
        <v>7930.0876000000007</v>
      </c>
      <c r="AI82" s="317"/>
      <c r="AJ82" s="317"/>
      <c r="AK82" s="317"/>
      <c r="AL82" s="317"/>
      <c r="AM82" s="317"/>
      <c r="AN82" s="63">
        <v>42005</v>
      </c>
      <c r="AO82" s="45">
        <f t="shared" si="22"/>
        <v>1400</v>
      </c>
      <c r="AP82" s="45">
        <f t="shared" si="23"/>
        <v>46.027397260273972</v>
      </c>
      <c r="AQ82" s="45">
        <v>43</v>
      </c>
      <c r="AR82" s="65">
        <f t="shared" si="24"/>
        <v>1002.9191</v>
      </c>
      <c r="BK82" s="68"/>
    </row>
    <row r="83" spans="1:63" ht="48" customHeight="1" x14ac:dyDescent="0.2">
      <c r="A83" s="212">
        <v>6</v>
      </c>
      <c r="B83" s="197" t="s">
        <v>301</v>
      </c>
      <c r="C83" s="197" t="s">
        <v>299</v>
      </c>
      <c r="D83" s="228">
        <v>9329.48</v>
      </c>
      <c r="E83" s="197" t="s">
        <v>283</v>
      </c>
      <c r="F83" s="230">
        <v>40906</v>
      </c>
      <c r="G83" s="228">
        <v>9329.48</v>
      </c>
      <c r="H83" s="231">
        <v>0.03</v>
      </c>
      <c r="I83" s="218">
        <f t="shared" si="1"/>
        <v>279.88439999999997</v>
      </c>
      <c r="J83" s="219">
        <f t="shared" si="2"/>
        <v>2.5000000000000001E-3</v>
      </c>
      <c r="K83" s="218">
        <f t="shared" si="3"/>
        <v>23.323699999999999</v>
      </c>
      <c r="L83" s="218">
        <f t="shared" si="4"/>
        <v>1002.9191</v>
      </c>
      <c r="M83" s="316">
        <f t="shared" si="5"/>
        <v>23.323699999999999</v>
      </c>
      <c r="N83" s="316">
        <f t="shared" si="6"/>
        <v>1026.2428</v>
      </c>
      <c r="O83" s="316">
        <f t="shared" si="7"/>
        <v>23.323699999999999</v>
      </c>
      <c r="P83" s="316">
        <f t="shared" si="8"/>
        <v>1049.5664999999999</v>
      </c>
      <c r="Q83" s="316">
        <f t="shared" si="7"/>
        <v>23.323699999999999</v>
      </c>
      <c r="R83" s="316">
        <f t="shared" si="9"/>
        <v>1072.8901999999998</v>
      </c>
      <c r="S83" s="316">
        <f t="shared" si="7"/>
        <v>23.323699999999999</v>
      </c>
      <c r="T83" s="316">
        <v>1142.8612999999996</v>
      </c>
      <c r="U83" s="316">
        <f t="shared" si="10"/>
        <v>23.323699999999999</v>
      </c>
      <c r="V83" s="316">
        <f t="shared" si="11"/>
        <v>1166.1849999999995</v>
      </c>
      <c r="W83" s="316">
        <f t="shared" si="12"/>
        <v>1189.5086999999994</v>
      </c>
      <c r="X83" s="316">
        <f t="shared" si="13"/>
        <v>1212.8323999999993</v>
      </c>
      <c r="Y83" s="316">
        <v>23.32</v>
      </c>
      <c r="Z83" s="316">
        <f t="shared" si="14"/>
        <v>1259.4723999999992</v>
      </c>
      <c r="AA83" s="316">
        <v>23.32</v>
      </c>
      <c r="AB83" s="316">
        <f t="shared" si="15"/>
        <v>1282.7923999999991</v>
      </c>
      <c r="AC83" s="316">
        <f t="shared" si="16"/>
        <v>1306.1123999999991</v>
      </c>
      <c r="AD83" s="316">
        <f t="shared" si="17"/>
        <v>1329.432399999999</v>
      </c>
      <c r="AE83" s="316">
        <f t="shared" si="18"/>
        <v>1352.7523999999989</v>
      </c>
      <c r="AF83" s="316">
        <f t="shared" si="19"/>
        <v>1376.0723999999989</v>
      </c>
      <c r="AG83" s="316">
        <f t="shared" si="20"/>
        <v>1399.3923999999988</v>
      </c>
      <c r="AH83" s="317">
        <f t="shared" si="21"/>
        <v>7930.0876000000007</v>
      </c>
      <c r="AI83" s="317"/>
      <c r="AJ83" s="317"/>
      <c r="AK83" s="317"/>
      <c r="AL83" s="317"/>
      <c r="AM83" s="317"/>
      <c r="AN83" s="63">
        <v>42005</v>
      </c>
      <c r="AO83" s="45">
        <f t="shared" si="22"/>
        <v>1400</v>
      </c>
      <c r="AP83" s="45">
        <f t="shared" si="23"/>
        <v>46.027397260273972</v>
      </c>
      <c r="AQ83" s="45">
        <v>43</v>
      </c>
      <c r="AR83" s="65">
        <f t="shared" si="24"/>
        <v>1002.9191</v>
      </c>
      <c r="BK83" s="68"/>
    </row>
    <row r="84" spans="1:63" ht="48" customHeight="1" x14ac:dyDescent="0.2">
      <c r="A84" s="212">
        <v>6</v>
      </c>
      <c r="B84" s="197" t="s">
        <v>302</v>
      </c>
      <c r="C84" s="197" t="s">
        <v>299</v>
      </c>
      <c r="D84" s="228">
        <v>9329.48</v>
      </c>
      <c r="E84" s="197" t="s">
        <v>283</v>
      </c>
      <c r="F84" s="230">
        <v>40906</v>
      </c>
      <c r="G84" s="228">
        <v>9329.48</v>
      </c>
      <c r="H84" s="231">
        <v>0.03</v>
      </c>
      <c r="I84" s="218">
        <f t="shared" si="1"/>
        <v>279.88439999999997</v>
      </c>
      <c r="J84" s="219">
        <f t="shared" si="2"/>
        <v>2.5000000000000001E-3</v>
      </c>
      <c r="K84" s="218">
        <f t="shared" si="3"/>
        <v>23.323699999999999</v>
      </c>
      <c r="L84" s="218">
        <f t="shared" si="4"/>
        <v>1002.9191</v>
      </c>
      <c r="M84" s="316">
        <f t="shared" si="5"/>
        <v>23.323699999999999</v>
      </c>
      <c r="N84" s="316">
        <f t="shared" si="6"/>
        <v>1026.2428</v>
      </c>
      <c r="O84" s="316">
        <f t="shared" si="7"/>
        <v>23.323699999999999</v>
      </c>
      <c r="P84" s="316">
        <f t="shared" si="8"/>
        <v>1049.5664999999999</v>
      </c>
      <c r="Q84" s="316">
        <f t="shared" si="7"/>
        <v>23.323699999999999</v>
      </c>
      <c r="R84" s="316">
        <f t="shared" si="9"/>
        <v>1072.8901999999998</v>
      </c>
      <c r="S84" s="316">
        <f t="shared" si="7"/>
        <v>23.323699999999999</v>
      </c>
      <c r="T84" s="316">
        <v>1142.8612999999996</v>
      </c>
      <c r="U84" s="316">
        <f t="shared" si="10"/>
        <v>23.323699999999999</v>
      </c>
      <c r="V84" s="316">
        <f t="shared" si="11"/>
        <v>1166.1849999999995</v>
      </c>
      <c r="W84" s="316">
        <f t="shared" si="12"/>
        <v>1189.5086999999994</v>
      </c>
      <c r="X84" s="316">
        <f t="shared" si="13"/>
        <v>1212.8323999999993</v>
      </c>
      <c r="Y84" s="316">
        <v>23.32</v>
      </c>
      <c r="Z84" s="316">
        <f t="shared" si="14"/>
        <v>1259.4723999999992</v>
      </c>
      <c r="AA84" s="316">
        <v>23.32</v>
      </c>
      <c r="AB84" s="316">
        <f t="shared" si="15"/>
        <v>1282.7923999999991</v>
      </c>
      <c r="AC84" s="316">
        <f t="shared" si="16"/>
        <v>1306.1123999999991</v>
      </c>
      <c r="AD84" s="316">
        <f t="shared" si="17"/>
        <v>1329.432399999999</v>
      </c>
      <c r="AE84" s="316">
        <f t="shared" si="18"/>
        <v>1352.7523999999989</v>
      </c>
      <c r="AF84" s="316">
        <f t="shared" si="19"/>
        <v>1376.0723999999989</v>
      </c>
      <c r="AG84" s="316">
        <f t="shared" si="20"/>
        <v>1399.3923999999988</v>
      </c>
      <c r="AH84" s="317">
        <f t="shared" si="21"/>
        <v>7930.0876000000007</v>
      </c>
      <c r="AI84" s="317"/>
      <c r="AJ84" s="317"/>
      <c r="AK84" s="317"/>
      <c r="AL84" s="317"/>
      <c r="AM84" s="317"/>
      <c r="AN84" s="63">
        <v>42005</v>
      </c>
      <c r="AO84" s="45">
        <f t="shared" si="22"/>
        <v>1400</v>
      </c>
      <c r="AP84" s="45">
        <f t="shared" si="23"/>
        <v>46.027397260273972</v>
      </c>
      <c r="AQ84" s="45">
        <v>43</v>
      </c>
      <c r="AR84" s="65">
        <f t="shared" si="24"/>
        <v>1002.9191</v>
      </c>
      <c r="BK84" s="68"/>
    </row>
    <row r="85" spans="1:63" ht="24" customHeight="1" x14ac:dyDescent="0.2">
      <c r="A85" s="212">
        <v>6</v>
      </c>
      <c r="B85" s="197" t="s">
        <v>303</v>
      </c>
      <c r="C85" s="197" t="s">
        <v>304</v>
      </c>
      <c r="D85" s="228">
        <v>2733.64</v>
      </c>
      <c r="E85" s="197" t="s">
        <v>283</v>
      </c>
      <c r="F85" s="230">
        <v>40906</v>
      </c>
      <c r="G85" s="228">
        <v>2733.64</v>
      </c>
      <c r="H85" s="231">
        <v>0.03</v>
      </c>
      <c r="I85" s="218">
        <f t="shared" si="1"/>
        <v>82.009199999999993</v>
      </c>
      <c r="J85" s="219">
        <f t="shared" si="2"/>
        <v>2.5000000000000001E-3</v>
      </c>
      <c r="K85" s="218">
        <f t="shared" si="3"/>
        <v>6.8340999999999994</v>
      </c>
      <c r="L85" s="218">
        <f t="shared" si="4"/>
        <v>293.86629999999997</v>
      </c>
      <c r="M85" s="316">
        <f t="shared" si="5"/>
        <v>6.8340999999999994</v>
      </c>
      <c r="N85" s="316">
        <f t="shared" si="6"/>
        <v>300.70039999999995</v>
      </c>
      <c r="O85" s="316">
        <f t="shared" si="7"/>
        <v>6.8340999999999994</v>
      </c>
      <c r="P85" s="316">
        <f t="shared" si="8"/>
        <v>307.53449999999992</v>
      </c>
      <c r="Q85" s="316">
        <f t="shared" si="7"/>
        <v>6.8340999999999994</v>
      </c>
      <c r="R85" s="316">
        <f t="shared" si="9"/>
        <v>314.3685999999999</v>
      </c>
      <c r="S85" s="316">
        <f t="shared" si="7"/>
        <v>6.8340999999999994</v>
      </c>
      <c r="T85" s="316">
        <v>334.87089999999984</v>
      </c>
      <c r="U85" s="316">
        <f t="shared" si="10"/>
        <v>6.8340999999999994</v>
      </c>
      <c r="V85" s="316">
        <f t="shared" si="11"/>
        <v>341.70499999999981</v>
      </c>
      <c r="W85" s="316">
        <f t="shared" si="12"/>
        <v>348.53909999999979</v>
      </c>
      <c r="X85" s="316">
        <f t="shared" si="13"/>
        <v>355.37319999999977</v>
      </c>
      <c r="Y85" s="316">
        <v>6.83</v>
      </c>
      <c r="Z85" s="316">
        <f t="shared" si="14"/>
        <v>369.03319999999974</v>
      </c>
      <c r="AA85" s="316">
        <v>6.83</v>
      </c>
      <c r="AB85" s="316">
        <f t="shared" si="15"/>
        <v>375.86319999999972</v>
      </c>
      <c r="AC85" s="316">
        <f t="shared" si="16"/>
        <v>382.69319999999971</v>
      </c>
      <c r="AD85" s="316">
        <f t="shared" si="17"/>
        <v>389.52319999999969</v>
      </c>
      <c r="AE85" s="316">
        <f t="shared" si="18"/>
        <v>396.35319999999967</v>
      </c>
      <c r="AF85" s="316">
        <f t="shared" si="19"/>
        <v>403.18319999999966</v>
      </c>
      <c r="AG85" s="316">
        <f t="shared" si="20"/>
        <v>410.01319999999964</v>
      </c>
      <c r="AH85" s="317">
        <f t="shared" si="21"/>
        <v>2323.6268</v>
      </c>
      <c r="AI85" s="317"/>
      <c r="AJ85" s="317"/>
      <c r="AK85" s="317"/>
      <c r="AL85" s="317"/>
      <c r="AM85" s="317"/>
      <c r="AN85" s="63">
        <v>42005</v>
      </c>
      <c r="AO85" s="45">
        <f t="shared" si="22"/>
        <v>1400</v>
      </c>
      <c r="AP85" s="45">
        <f t="shared" si="23"/>
        <v>46.027397260273972</v>
      </c>
      <c r="AQ85" s="45">
        <v>43</v>
      </c>
      <c r="AR85" s="65">
        <f t="shared" ref="AR85:AR116" si="25">+G85*J85*AQ85</f>
        <v>293.86629999999997</v>
      </c>
      <c r="BK85" s="68"/>
    </row>
    <row r="86" spans="1:63" ht="24" customHeight="1" x14ac:dyDescent="0.2">
      <c r="A86" s="212">
        <v>6</v>
      </c>
      <c r="B86" s="197" t="s">
        <v>305</v>
      </c>
      <c r="C86" s="197" t="s">
        <v>304</v>
      </c>
      <c r="D86" s="228">
        <v>2733.64</v>
      </c>
      <c r="E86" s="197" t="s">
        <v>283</v>
      </c>
      <c r="F86" s="230">
        <v>40906</v>
      </c>
      <c r="G86" s="228">
        <v>2733.64</v>
      </c>
      <c r="H86" s="231">
        <v>0.03</v>
      </c>
      <c r="I86" s="218">
        <f t="shared" ref="I86:I149" si="26">G86*H86</f>
        <v>82.009199999999993</v>
      </c>
      <c r="J86" s="219">
        <f t="shared" ref="J86:J149" si="27">+H86/12</f>
        <v>2.5000000000000001E-3</v>
      </c>
      <c r="K86" s="218">
        <f t="shared" ref="K86:K149" si="28">G86*J86</f>
        <v>6.8340999999999994</v>
      </c>
      <c r="L86" s="218">
        <f t="shared" ref="L86:L149" si="29">K86*43</f>
        <v>293.86629999999997</v>
      </c>
      <c r="M86" s="316">
        <f t="shared" ref="M86:M149" si="30">G86*H86/12</f>
        <v>6.8340999999999994</v>
      </c>
      <c r="N86" s="316">
        <f t="shared" ref="N86:N149" si="31">L86+M86</f>
        <v>300.70039999999995</v>
      </c>
      <c r="O86" s="316">
        <f t="shared" ref="O86:S149" si="32">+M86</f>
        <v>6.8340999999999994</v>
      </c>
      <c r="P86" s="316">
        <f t="shared" ref="P86:P149" si="33">N86+O86</f>
        <v>307.53449999999992</v>
      </c>
      <c r="Q86" s="316">
        <f t="shared" si="32"/>
        <v>6.8340999999999994</v>
      </c>
      <c r="R86" s="316">
        <f t="shared" ref="R86:R149" si="34">P86+Q86</f>
        <v>314.3685999999999</v>
      </c>
      <c r="S86" s="316">
        <f t="shared" si="32"/>
        <v>6.8340999999999994</v>
      </c>
      <c r="T86" s="316">
        <v>334.87089999999984</v>
      </c>
      <c r="U86" s="316">
        <f t="shared" ref="U86:U149" si="35">+S86</f>
        <v>6.8340999999999994</v>
      </c>
      <c r="V86" s="316">
        <f t="shared" ref="V86:V149" si="36">T86+U86</f>
        <v>341.70499999999981</v>
      </c>
      <c r="W86" s="316">
        <f t="shared" ref="W86:W149" si="37">V86+U86</f>
        <v>348.53909999999979</v>
      </c>
      <c r="X86" s="316">
        <f t="shared" ref="X86:X149" si="38">W86+U86</f>
        <v>355.37319999999977</v>
      </c>
      <c r="Y86" s="316">
        <v>6.83</v>
      </c>
      <c r="Z86" s="316">
        <f t="shared" ref="Z86:Z149" si="39">X86+Y86+AA86</f>
        <v>369.03319999999974</v>
      </c>
      <c r="AA86" s="316">
        <v>6.83</v>
      </c>
      <c r="AB86" s="316">
        <f t="shared" ref="AB86:AB149" si="40">Z86+AA86</f>
        <v>375.86319999999972</v>
      </c>
      <c r="AC86" s="316">
        <f t="shared" ref="AC86:AC149" si="41">AB86+AA86</f>
        <v>382.69319999999971</v>
      </c>
      <c r="AD86" s="316">
        <f t="shared" ref="AD86:AD149" si="42">AC86+AA86</f>
        <v>389.52319999999969</v>
      </c>
      <c r="AE86" s="316">
        <f t="shared" ref="AE86:AE149" si="43">AD86+AA86</f>
        <v>396.35319999999967</v>
      </c>
      <c r="AF86" s="316">
        <f t="shared" ref="AF86:AF149" si="44">AE86+AA86</f>
        <v>403.18319999999966</v>
      </c>
      <c r="AG86" s="316">
        <f t="shared" ref="AG86:AG149" si="45">AF86+AA86</f>
        <v>410.01319999999964</v>
      </c>
      <c r="AH86" s="317">
        <f t="shared" ref="AH86:AH149" si="46">G86-AG86</f>
        <v>2323.6268</v>
      </c>
      <c r="AI86" s="317"/>
      <c r="AJ86" s="317"/>
      <c r="AK86" s="317"/>
      <c r="AL86" s="317"/>
      <c r="AM86" s="317"/>
      <c r="AN86" s="63">
        <v>42005</v>
      </c>
      <c r="AO86" s="45">
        <f t="shared" ref="AO86:AO149" si="47">$AO$12-AN86+1</f>
        <v>1400</v>
      </c>
      <c r="AP86" s="45">
        <f t="shared" ref="AP86:AP149" si="48">AO86/(365/12)</f>
        <v>46.027397260273972</v>
      </c>
      <c r="AQ86" s="45">
        <v>43</v>
      </c>
      <c r="AR86" s="65">
        <f t="shared" si="25"/>
        <v>293.86629999999997</v>
      </c>
      <c r="BK86" s="68"/>
    </row>
    <row r="87" spans="1:63" ht="108" customHeight="1" x14ac:dyDescent="0.2">
      <c r="A87" s="212">
        <v>6</v>
      </c>
      <c r="B87" s="197" t="s">
        <v>306</v>
      </c>
      <c r="C87" s="197" t="s">
        <v>307</v>
      </c>
      <c r="D87" s="228">
        <v>11536.46</v>
      </c>
      <c r="E87" s="197" t="s">
        <v>283</v>
      </c>
      <c r="F87" s="230">
        <v>40906</v>
      </c>
      <c r="G87" s="228">
        <v>11536.46</v>
      </c>
      <c r="H87" s="231">
        <v>0.03</v>
      </c>
      <c r="I87" s="218">
        <f t="shared" si="26"/>
        <v>346.09379999999999</v>
      </c>
      <c r="J87" s="219">
        <f t="shared" si="27"/>
        <v>2.5000000000000001E-3</v>
      </c>
      <c r="K87" s="218">
        <f t="shared" si="28"/>
        <v>28.841149999999999</v>
      </c>
      <c r="L87" s="218">
        <f t="shared" si="29"/>
        <v>1240.1694499999999</v>
      </c>
      <c r="M87" s="316">
        <f t="shared" si="30"/>
        <v>28.841149999999999</v>
      </c>
      <c r="N87" s="316">
        <f t="shared" si="31"/>
        <v>1269.0105999999998</v>
      </c>
      <c r="O87" s="316">
        <f t="shared" si="32"/>
        <v>28.841149999999999</v>
      </c>
      <c r="P87" s="316">
        <f t="shared" si="33"/>
        <v>1297.8517499999998</v>
      </c>
      <c r="Q87" s="316">
        <f t="shared" si="32"/>
        <v>28.841149999999999</v>
      </c>
      <c r="R87" s="316">
        <f t="shared" si="34"/>
        <v>1326.6928999999998</v>
      </c>
      <c r="S87" s="316">
        <f t="shared" si="32"/>
        <v>28.841149999999999</v>
      </c>
      <c r="T87" s="316">
        <v>1413.2163499999997</v>
      </c>
      <c r="U87" s="316">
        <f t="shared" si="35"/>
        <v>28.841149999999999</v>
      </c>
      <c r="V87" s="316">
        <f t="shared" si="36"/>
        <v>1442.0574999999997</v>
      </c>
      <c r="W87" s="316">
        <f t="shared" si="37"/>
        <v>1470.8986499999996</v>
      </c>
      <c r="X87" s="316">
        <f t="shared" si="38"/>
        <v>1499.7397999999996</v>
      </c>
      <c r="Y87" s="316">
        <v>28.84</v>
      </c>
      <c r="Z87" s="316">
        <f t="shared" si="39"/>
        <v>1557.4197999999994</v>
      </c>
      <c r="AA87" s="316">
        <v>28.84</v>
      </c>
      <c r="AB87" s="316">
        <f t="shared" si="40"/>
        <v>1586.2597999999994</v>
      </c>
      <c r="AC87" s="316">
        <f t="shared" si="41"/>
        <v>1615.0997999999993</v>
      </c>
      <c r="AD87" s="316">
        <f t="shared" si="42"/>
        <v>1643.9397999999992</v>
      </c>
      <c r="AE87" s="316">
        <f t="shared" si="43"/>
        <v>1672.7797999999991</v>
      </c>
      <c r="AF87" s="316">
        <f t="shared" si="44"/>
        <v>1701.619799999999</v>
      </c>
      <c r="AG87" s="316">
        <f t="shared" si="45"/>
        <v>1730.4597999999989</v>
      </c>
      <c r="AH87" s="317">
        <f t="shared" si="46"/>
        <v>9806.0002000000004</v>
      </c>
      <c r="AI87" s="317"/>
      <c r="AJ87" s="317"/>
      <c r="AK87" s="317"/>
      <c r="AL87" s="317"/>
      <c r="AM87" s="317"/>
      <c r="AN87" s="63">
        <v>42005</v>
      </c>
      <c r="AO87" s="45">
        <f t="shared" si="47"/>
        <v>1400</v>
      </c>
      <c r="AP87" s="45">
        <f t="shared" si="48"/>
        <v>46.027397260273972</v>
      </c>
      <c r="AQ87" s="45">
        <v>43</v>
      </c>
      <c r="AR87" s="65">
        <f t="shared" si="25"/>
        <v>1240.1694499999999</v>
      </c>
      <c r="BK87" s="68"/>
    </row>
    <row r="88" spans="1:63" ht="108" customHeight="1" x14ac:dyDescent="0.2">
      <c r="A88" s="212">
        <v>6</v>
      </c>
      <c r="B88" s="197" t="s">
        <v>308</v>
      </c>
      <c r="C88" s="197" t="s">
        <v>307</v>
      </c>
      <c r="D88" s="228">
        <v>11536.46</v>
      </c>
      <c r="E88" s="197" t="s">
        <v>283</v>
      </c>
      <c r="F88" s="230">
        <v>40906</v>
      </c>
      <c r="G88" s="228">
        <v>11536.46</v>
      </c>
      <c r="H88" s="231">
        <v>0.03</v>
      </c>
      <c r="I88" s="218">
        <f t="shared" si="26"/>
        <v>346.09379999999999</v>
      </c>
      <c r="J88" s="219">
        <f t="shared" si="27"/>
        <v>2.5000000000000001E-3</v>
      </c>
      <c r="K88" s="218">
        <f t="shared" si="28"/>
        <v>28.841149999999999</v>
      </c>
      <c r="L88" s="218">
        <f t="shared" si="29"/>
        <v>1240.1694499999999</v>
      </c>
      <c r="M88" s="316">
        <f t="shared" si="30"/>
        <v>28.841149999999999</v>
      </c>
      <c r="N88" s="316">
        <f t="shared" si="31"/>
        <v>1269.0105999999998</v>
      </c>
      <c r="O88" s="316">
        <f t="shared" si="32"/>
        <v>28.841149999999999</v>
      </c>
      <c r="P88" s="316">
        <f t="shared" si="33"/>
        <v>1297.8517499999998</v>
      </c>
      <c r="Q88" s="316">
        <f t="shared" si="32"/>
        <v>28.841149999999999</v>
      </c>
      <c r="R88" s="316">
        <f t="shared" si="34"/>
        <v>1326.6928999999998</v>
      </c>
      <c r="S88" s="316">
        <f t="shared" si="32"/>
        <v>28.841149999999999</v>
      </c>
      <c r="T88" s="316">
        <v>1413.2163499999997</v>
      </c>
      <c r="U88" s="316">
        <f t="shared" si="35"/>
        <v>28.841149999999999</v>
      </c>
      <c r="V88" s="316">
        <f t="shared" si="36"/>
        <v>1442.0574999999997</v>
      </c>
      <c r="W88" s="316">
        <f t="shared" si="37"/>
        <v>1470.8986499999996</v>
      </c>
      <c r="X88" s="316">
        <f t="shared" si="38"/>
        <v>1499.7397999999996</v>
      </c>
      <c r="Y88" s="316">
        <v>28.84</v>
      </c>
      <c r="Z88" s="316">
        <f t="shared" si="39"/>
        <v>1557.4197999999994</v>
      </c>
      <c r="AA88" s="316">
        <v>28.84</v>
      </c>
      <c r="AB88" s="316">
        <f t="shared" si="40"/>
        <v>1586.2597999999994</v>
      </c>
      <c r="AC88" s="316">
        <f t="shared" si="41"/>
        <v>1615.0997999999993</v>
      </c>
      <c r="AD88" s="316">
        <f t="shared" si="42"/>
        <v>1643.9397999999992</v>
      </c>
      <c r="AE88" s="316">
        <f t="shared" si="43"/>
        <v>1672.7797999999991</v>
      </c>
      <c r="AF88" s="316">
        <f t="shared" si="44"/>
        <v>1701.619799999999</v>
      </c>
      <c r="AG88" s="316">
        <f t="shared" si="45"/>
        <v>1730.4597999999989</v>
      </c>
      <c r="AH88" s="317">
        <f t="shared" si="46"/>
        <v>9806.0002000000004</v>
      </c>
      <c r="AI88" s="317"/>
      <c r="AJ88" s="317"/>
      <c r="AK88" s="317"/>
      <c r="AL88" s="317"/>
      <c r="AM88" s="317"/>
      <c r="AN88" s="63">
        <v>42005</v>
      </c>
      <c r="AO88" s="45">
        <f t="shared" si="47"/>
        <v>1400</v>
      </c>
      <c r="AP88" s="45">
        <f t="shared" si="48"/>
        <v>46.027397260273972</v>
      </c>
      <c r="AQ88" s="45">
        <v>43</v>
      </c>
      <c r="AR88" s="65">
        <f t="shared" si="25"/>
        <v>1240.1694499999999</v>
      </c>
      <c r="BK88" s="68"/>
    </row>
    <row r="89" spans="1:63" ht="108" customHeight="1" x14ac:dyDescent="0.2">
      <c r="A89" s="212">
        <v>6</v>
      </c>
      <c r="B89" s="197" t="s">
        <v>309</v>
      </c>
      <c r="C89" s="197" t="s">
        <v>307</v>
      </c>
      <c r="D89" s="228">
        <v>11536.46</v>
      </c>
      <c r="E89" s="197" t="s">
        <v>283</v>
      </c>
      <c r="F89" s="230">
        <v>40906</v>
      </c>
      <c r="G89" s="228">
        <v>11536.46</v>
      </c>
      <c r="H89" s="231">
        <v>0.03</v>
      </c>
      <c r="I89" s="218">
        <f t="shared" si="26"/>
        <v>346.09379999999999</v>
      </c>
      <c r="J89" s="219">
        <f t="shared" si="27"/>
        <v>2.5000000000000001E-3</v>
      </c>
      <c r="K89" s="218">
        <f t="shared" si="28"/>
        <v>28.841149999999999</v>
      </c>
      <c r="L89" s="218">
        <f t="shared" si="29"/>
        <v>1240.1694499999999</v>
      </c>
      <c r="M89" s="316">
        <f t="shared" si="30"/>
        <v>28.841149999999999</v>
      </c>
      <c r="N89" s="316">
        <f t="shared" si="31"/>
        <v>1269.0105999999998</v>
      </c>
      <c r="O89" s="316">
        <f t="shared" si="32"/>
        <v>28.841149999999999</v>
      </c>
      <c r="P89" s="316">
        <f t="shared" si="33"/>
        <v>1297.8517499999998</v>
      </c>
      <c r="Q89" s="316">
        <f t="shared" si="32"/>
        <v>28.841149999999999</v>
      </c>
      <c r="R89" s="316">
        <f t="shared" si="34"/>
        <v>1326.6928999999998</v>
      </c>
      <c r="S89" s="316">
        <f t="shared" si="32"/>
        <v>28.841149999999999</v>
      </c>
      <c r="T89" s="316">
        <v>1413.2163499999997</v>
      </c>
      <c r="U89" s="316">
        <f t="shared" si="35"/>
        <v>28.841149999999999</v>
      </c>
      <c r="V89" s="316">
        <f t="shared" si="36"/>
        <v>1442.0574999999997</v>
      </c>
      <c r="W89" s="316">
        <f t="shared" si="37"/>
        <v>1470.8986499999996</v>
      </c>
      <c r="X89" s="316">
        <f t="shared" si="38"/>
        <v>1499.7397999999996</v>
      </c>
      <c r="Y89" s="316">
        <v>28.84</v>
      </c>
      <c r="Z89" s="316">
        <f t="shared" si="39"/>
        <v>1557.4197999999994</v>
      </c>
      <c r="AA89" s="316">
        <v>28.84</v>
      </c>
      <c r="AB89" s="316">
        <f t="shared" si="40"/>
        <v>1586.2597999999994</v>
      </c>
      <c r="AC89" s="316">
        <f t="shared" si="41"/>
        <v>1615.0997999999993</v>
      </c>
      <c r="AD89" s="316">
        <f t="shared" si="42"/>
        <v>1643.9397999999992</v>
      </c>
      <c r="AE89" s="316">
        <f t="shared" si="43"/>
        <v>1672.7797999999991</v>
      </c>
      <c r="AF89" s="316">
        <f t="shared" si="44"/>
        <v>1701.619799999999</v>
      </c>
      <c r="AG89" s="316">
        <f t="shared" si="45"/>
        <v>1730.4597999999989</v>
      </c>
      <c r="AH89" s="317">
        <f t="shared" si="46"/>
        <v>9806.0002000000004</v>
      </c>
      <c r="AI89" s="317"/>
      <c r="AJ89" s="317"/>
      <c r="AK89" s="317"/>
      <c r="AL89" s="317"/>
      <c r="AM89" s="317"/>
      <c r="AN89" s="63">
        <v>42005</v>
      </c>
      <c r="AO89" s="45">
        <f t="shared" si="47"/>
        <v>1400</v>
      </c>
      <c r="AP89" s="45">
        <f t="shared" si="48"/>
        <v>46.027397260273972</v>
      </c>
      <c r="AQ89" s="45">
        <v>43</v>
      </c>
      <c r="AR89" s="65">
        <f t="shared" si="25"/>
        <v>1240.1694499999999</v>
      </c>
      <c r="BK89" s="68"/>
    </row>
    <row r="90" spans="1:63" ht="108" customHeight="1" x14ac:dyDescent="0.2">
      <c r="A90" s="212">
        <v>6</v>
      </c>
      <c r="B90" s="197" t="s">
        <v>310</v>
      </c>
      <c r="C90" s="197" t="s">
        <v>307</v>
      </c>
      <c r="D90" s="228">
        <v>11536.46</v>
      </c>
      <c r="E90" s="197" t="s">
        <v>283</v>
      </c>
      <c r="F90" s="230">
        <v>40906</v>
      </c>
      <c r="G90" s="228">
        <v>11536.46</v>
      </c>
      <c r="H90" s="231">
        <v>0.03</v>
      </c>
      <c r="I90" s="218">
        <f t="shared" si="26"/>
        <v>346.09379999999999</v>
      </c>
      <c r="J90" s="219">
        <f t="shared" si="27"/>
        <v>2.5000000000000001E-3</v>
      </c>
      <c r="K90" s="218">
        <f t="shared" si="28"/>
        <v>28.841149999999999</v>
      </c>
      <c r="L90" s="218">
        <f t="shared" si="29"/>
        <v>1240.1694499999999</v>
      </c>
      <c r="M90" s="316">
        <f t="shared" si="30"/>
        <v>28.841149999999999</v>
      </c>
      <c r="N90" s="316">
        <f t="shared" si="31"/>
        <v>1269.0105999999998</v>
      </c>
      <c r="O90" s="316">
        <f t="shared" si="32"/>
        <v>28.841149999999999</v>
      </c>
      <c r="P90" s="316">
        <f t="shared" si="33"/>
        <v>1297.8517499999998</v>
      </c>
      <c r="Q90" s="316">
        <f t="shared" si="32"/>
        <v>28.841149999999999</v>
      </c>
      <c r="R90" s="316">
        <f t="shared" si="34"/>
        <v>1326.6928999999998</v>
      </c>
      <c r="S90" s="316">
        <f t="shared" si="32"/>
        <v>28.841149999999999</v>
      </c>
      <c r="T90" s="316">
        <v>1413.2163499999997</v>
      </c>
      <c r="U90" s="316">
        <f t="shared" si="35"/>
        <v>28.841149999999999</v>
      </c>
      <c r="V90" s="316">
        <f t="shared" si="36"/>
        <v>1442.0574999999997</v>
      </c>
      <c r="W90" s="316">
        <f t="shared" si="37"/>
        <v>1470.8986499999996</v>
      </c>
      <c r="X90" s="316">
        <f t="shared" si="38"/>
        <v>1499.7397999999996</v>
      </c>
      <c r="Y90" s="316">
        <v>28.84</v>
      </c>
      <c r="Z90" s="316">
        <f t="shared" si="39"/>
        <v>1557.4197999999994</v>
      </c>
      <c r="AA90" s="316">
        <v>28.84</v>
      </c>
      <c r="AB90" s="316">
        <f t="shared" si="40"/>
        <v>1586.2597999999994</v>
      </c>
      <c r="AC90" s="316">
        <f t="shared" si="41"/>
        <v>1615.0997999999993</v>
      </c>
      <c r="AD90" s="316">
        <f t="shared" si="42"/>
        <v>1643.9397999999992</v>
      </c>
      <c r="AE90" s="316">
        <f t="shared" si="43"/>
        <v>1672.7797999999991</v>
      </c>
      <c r="AF90" s="316">
        <f t="shared" si="44"/>
        <v>1701.619799999999</v>
      </c>
      <c r="AG90" s="316">
        <f t="shared" si="45"/>
        <v>1730.4597999999989</v>
      </c>
      <c r="AH90" s="317">
        <f t="shared" si="46"/>
        <v>9806.0002000000004</v>
      </c>
      <c r="AI90" s="317"/>
      <c r="AJ90" s="317"/>
      <c r="AK90" s="317"/>
      <c r="AL90" s="317"/>
      <c r="AM90" s="317"/>
      <c r="AN90" s="63">
        <v>42005</v>
      </c>
      <c r="AO90" s="45">
        <f t="shared" si="47"/>
        <v>1400</v>
      </c>
      <c r="AP90" s="45">
        <f t="shared" si="48"/>
        <v>46.027397260273972</v>
      </c>
      <c r="AQ90" s="45">
        <v>43</v>
      </c>
      <c r="AR90" s="65">
        <f t="shared" si="25"/>
        <v>1240.1694499999999</v>
      </c>
      <c r="BK90" s="68"/>
    </row>
    <row r="91" spans="1:63" ht="108" customHeight="1" x14ac:dyDescent="0.2">
      <c r="A91" s="212">
        <v>6</v>
      </c>
      <c r="B91" s="197" t="s">
        <v>311</v>
      </c>
      <c r="C91" s="197" t="s">
        <v>307</v>
      </c>
      <c r="D91" s="228">
        <v>11536.46</v>
      </c>
      <c r="E91" s="197" t="s">
        <v>283</v>
      </c>
      <c r="F91" s="230">
        <v>40906</v>
      </c>
      <c r="G91" s="228">
        <v>11536.46</v>
      </c>
      <c r="H91" s="231">
        <v>0.03</v>
      </c>
      <c r="I91" s="218">
        <f t="shared" si="26"/>
        <v>346.09379999999999</v>
      </c>
      <c r="J91" s="219">
        <f t="shared" si="27"/>
        <v>2.5000000000000001E-3</v>
      </c>
      <c r="K91" s="218">
        <f t="shared" si="28"/>
        <v>28.841149999999999</v>
      </c>
      <c r="L91" s="218">
        <f t="shared" si="29"/>
        <v>1240.1694499999999</v>
      </c>
      <c r="M91" s="316">
        <f t="shared" si="30"/>
        <v>28.841149999999999</v>
      </c>
      <c r="N91" s="316">
        <f t="shared" si="31"/>
        <v>1269.0105999999998</v>
      </c>
      <c r="O91" s="316">
        <f t="shared" si="32"/>
        <v>28.841149999999999</v>
      </c>
      <c r="P91" s="316">
        <f t="shared" si="33"/>
        <v>1297.8517499999998</v>
      </c>
      <c r="Q91" s="316">
        <f t="shared" si="32"/>
        <v>28.841149999999999</v>
      </c>
      <c r="R91" s="316">
        <f t="shared" si="34"/>
        <v>1326.6928999999998</v>
      </c>
      <c r="S91" s="316">
        <f t="shared" si="32"/>
        <v>28.841149999999999</v>
      </c>
      <c r="T91" s="316">
        <v>1413.2163499999997</v>
      </c>
      <c r="U91" s="316">
        <f t="shared" si="35"/>
        <v>28.841149999999999</v>
      </c>
      <c r="V91" s="316">
        <f t="shared" si="36"/>
        <v>1442.0574999999997</v>
      </c>
      <c r="W91" s="316">
        <f t="shared" si="37"/>
        <v>1470.8986499999996</v>
      </c>
      <c r="X91" s="316">
        <f t="shared" si="38"/>
        <v>1499.7397999999996</v>
      </c>
      <c r="Y91" s="316">
        <v>28.84</v>
      </c>
      <c r="Z91" s="316">
        <f t="shared" si="39"/>
        <v>1557.4197999999994</v>
      </c>
      <c r="AA91" s="316">
        <v>28.84</v>
      </c>
      <c r="AB91" s="316">
        <f t="shared" si="40"/>
        <v>1586.2597999999994</v>
      </c>
      <c r="AC91" s="316">
        <f t="shared" si="41"/>
        <v>1615.0997999999993</v>
      </c>
      <c r="AD91" s="316">
        <f t="shared" si="42"/>
        <v>1643.9397999999992</v>
      </c>
      <c r="AE91" s="316">
        <f t="shared" si="43"/>
        <v>1672.7797999999991</v>
      </c>
      <c r="AF91" s="316">
        <f t="shared" si="44"/>
        <v>1701.619799999999</v>
      </c>
      <c r="AG91" s="316">
        <f t="shared" si="45"/>
        <v>1730.4597999999989</v>
      </c>
      <c r="AH91" s="317">
        <f t="shared" si="46"/>
        <v>9806.0002000000004</v>
      </c>
      <c r="AI91" s="317"/>
      <c r="AJ91" s="317"/>
      <c r="AK91" s="317"/>
      <c r="AL91" s="317"/>
      <c r="AM91" s="317"/>
      <c r="AN91" s="63">
        <v>42005</v>
      </c>
      <c r="AO91" s="45">
        <f t="shared" si="47"/>
        <v>1400</v>
      </c>
      <c r="AP91" s="45">
        <f t="shared" si="48"/>
        <v>46.027397260273972</v>
      </c>
      <c r="AQ91" s="45">
        <v>43</v>
      </c>
      <c r="AR91" s="65">
        <f t="shared" si="25"/>
        <v>1240.1694499999999</v>
      </c>
      <c r="BK91" s="68"/>
    </row>
    <row r="92" spans="1:63" ht="108" customHeight="1" x14ac:dyDescent="0.2">
      <c r="A92" s="212">
        <v>6</v>
      </c>
      <c r="B92" s="197" t="s">
        <v>312</v>
      </c>
      <c r="C92" s="197" t="s">
        <v>307</v>
      </c>
      <c r="D92" s="228">
        <v>11536.46</v>
      </c>
      <c r="E92" s="197" t="s">
        <v>283</v>
      </c>
      <c r="F92" s="230">
        <v>40906</v>
      </c>
      <c r="G92" s="228">
        <v>11536.46</v>
      </c>
      <c r="H92" s="231">
        <v>0.03</v>
      </c>
      <c r="I92" s="218">
        <f t="shared" si="26"/>
        <v>346.09379999999999</v>
      </c>
      <c r="J92" s="219">
        <f t="shared" si="27"/>
        <v>2.5000000000000001E-3</v>
      </c>
      <c r="K92" s="218">
        <f t="shared" si="28"/>
        <v>28.841149999999999</v>
      </c>
      <c r="L92" s="218">
        <f t="shared" si="29"/>
        <v>1240.1694499999999</v>
      </c>
      <c r="M92" s="316">
        <f t="shared" si="30"/>
        <v>28.841149999999999</v>
      </c>
      <c r="N92" s="316">
        <f t="shared" si="31"/>
        <v>1269.0105999999998</v>
      </c>
      <c r="O92" s="316">
        <f t="shared" si="32"/>
        <v>28.841149999999999</v>
      </c>
      <c r="P92" s="316">
        <f t="shared" si="33"/>
        <v>1297.8517499999998</v>
      </c>
      <c r="Q92" s="316">
        <f t="shared" si="32"/>
        <v>28.841149999999999</v>
      </c>
      <c r="R92" s="316">
        <f t="shared" si="34"/>
        <v>1326.6928999999998</v>
      </c>
      <c r="S92" s="316">
        <f t="shared" si="32"/>
        <v>28.841149999999999</v>
      </c>
      <c r="T92" s="316">
        <v>1413.2163499999997</v>
      </c>
      <c r="U92" s="316">
        <f t="shared" si="35"/>
        <v>28.841149999999999</v>
      </c>
      <c r="V92" s="316">
        <f t="shared" si="36"/>
        <v>1442.0574999999997</v>
      </c>
      <c r="W92" s="316">
        <f t="shared" si="37"/>
        <v>1470.8986499999996</v>
      </c>
      <c r="X92" s="316">
        <f t="shared" si="38"/>
        <v>1499.7397999999996</v>
      </c>
      <c r="Y92" s="316">
        <v>28.84</v>
      </c>
      <c r="Z92" s="316">
        <f t="shared" si="39"/>
        <v>1557.4197999999994</v>
      </c>
      <c r="AA92" s="316">
        <v>28.84</v>
      </c>
      <c r="AB92" s="316">
        <f t="shared" si="40"/>
        <v>1586.2597999999994</v>
      </c>
      <c r="AC92" s="316">
        <f t="shared" si="41"/>
        <v>1615.0997999999993</v>
      </c>
      <c r="AD92" s="316">
        <f t="shared" si="42"/>
        <v>1643.9397999999992</v>
      </c>
      <c r="AE92" s="316">
        <f t="shared" si="43"/>
        <v>1672.7797999999991</v>
      </c>
      <c r="AF92" s="316">
        <f t="shared" si="44"/>
        <v>1701.619799999999</v>
      </c>
      <c r="AG92" s="316">
        <f t="shared" si="45"/>
        <v>1730.4597999999989</v>
      </c>
      <c r="AH92" s="317">
        <f t="shared" si="46"/>
        <v>9806.0002000000004</v>
      </c>
      <c r="AI92" s="317"/>
      <c r="AJ92" s="317"/>
      <c r="AK92" s="317"/>
      <c r="AL92" s="317"/>
      <c r="AM92" s="317"/>
      <c r="AN92" s="63">
        <v>42005</v>
      </c>
      <c r="AO92" s="45">
        <f t="shared" si="47"/>
        <v>1400</v>
      </c>
      <c r="AP92" s="45">
        <f t="shared" si="48"/>
        <v>46.027397260273972</v>
      </c>
      <c r="AQ92" s="45">
        <v>43</v>
      </c>
      <c r="AR92" s="65">
        <f t="shared" si="25"/>
        <v>1240.1694499999999</v>
      </c>
      <c r="BK92" s="68"/>
    </row>
    <row r="93" spans="1:63" ht="108" customHeight="1" x14ac:dyDescent="0.2">
      <c r="A93" s="212">
        <v>6</v>
      </c>
      <c r="B93" s="197" t="s">
        <v>313</v>
      </c>
      <c r="C93" s="197" t="s">
        <v>307</v>
      </c>
      <c r="D93" s="228">
        <v>11536.46</v>
      </c>
      <c r="E93" s="197" t="s">
        <v>283</v>
      </c>
      <c r="F93" s="230">
        <v>40906</v>
      </c>
      <c r="G93" s="228">
        <v>11536.46</v>
      </c>
      <c r="H93" s="231">
        <v>0.03</v>
      </c>
      <c r="I93" s="218">
        <f t="shared" si="26"/>
        <v>346.09379999999999</v>
      </c>
      <c r="J93" s="219">
        <f t="shared" si="27"/>
        <v>2.5000000000000001E-3</v>
      </c>
      <c r="K93" s="218">
        <f t="shared" si="28"/>
        <v>28.841149999999999</v>
      </c>
      <c r="L93" s="218">
        <f t="shared" si="29"/>
        <v>1240.1694499999999</v>
      </c>
      <c r="M93" s="316">
        <f t="shared" si="30"/>
        <v>28.841149999999999</v>
      </c>
      <c r="N93" s="316">
        <f t="shared" si="31"/>
        <v>1269.0105999999998</v>
      </c>
      <c r="O93" s="316">
        <f t="shared" si="32"/>
        <v>28.841149999999999</v>
      </c>
      <c r="P93" s="316">
        <f t="shared" si="33"/>
        <v>1297.8517499999998</v>
      </c>
      <c r="Q93" s="316">
        <f t="shared" si="32"/>
        <v>28.841149999999999</v>
      </c>
      <c r="R93" s="316">
        <f t="shared" si="34"/>
        <v>1326.6928999999998</v>
      </c>
      <c r="S93" s="316">
        <f t="shared" si="32"/>
        <v>28.841149999999999</v>
      </c>
      <c r="T93" s="316">
        <v>1413.2163499999997</v>
      </c>
      <c r="U93" s="316">
        <f t="shared" si="35"/>
        <v>28.841149999999999</v>
      </c>
      <c r="V93" s="316">
        <f t="shared" si="36"/>
        <v>1442.0574999999997</v>
      </c>
      <c r="W93" s="316">
        <f t="shared" si="37"/>
        <v>1470.8986499999996</v>
      </c>
      <c r="X93" s="316">
        <f t="shared" si="38"/>
        <v>1499.7397999999996</v>
      </c>
      <c r="Y93" s="316">
        <v>28.84</v>
      </c>
      <c r="Z93" s="316">
        <f t="shared" si="39"/>
        <v>1557.4197999999994</v>
      </c>
      <c r="AA93" s="316">
        <v>28.84</v>
      </c>
      <c r="AB93" s="316">
        <f t="shared" si="40"/>
        <v>1586.2597999999994</v>
      </c>
      <c r="AC93" s="316">
        <f t="shared" si="41"/>
        <v>1615.0997999999993</v>
      </c>
      <c r="AD93" s="316">
        <f t="shared" si="42"/>
        <v>1643.9397999999992</v>
      </c>
      <c r="AE93" s="316">
        <f t="shared" si="43"/>
        <v>1672.7797999999991</v>
      </c>
      <c r="AF93" s="316">
        <f t="shared" si="44"/>
        <v>1701.619799999999</v>
      </c>
      <c r="AG93" s="316">
        <f t="shared" si="45"/>
        <v>1730.4597999999989</v>
      </c>
      <c r="AH93" s="317">
        <f t="shared" si="46"/>
        <v>9806.0002000000004</v>
      </c>
      <c r="AI93" s="317"/>
      <c r="AJ93" s="317"/>
      <c r="AK93" s="317"/>
      <c r="AL93" s="317"/>
      <c r="AM93" s="317"/>
      <c r="AN93" s="63">
        <v>42005</v>
      </c>
      <c r="AO93" s="45">
        <f t="shared" si="47"/>
        <v>1400</v>
      </c>
      <c r="AP93" s="45">
        <f t="shared" si="48"/>
        <v>46.027397260273972</v>
      </c>
      <c r="AQ93" s="45">
        <v>43</v>
      </c>
      <c r="AR93" s="65">
        <f t="shared" si="25"/>
        <v>1240.1694499999999</v>
      </c>
      <c r="BK93" s="68"/>
    </row>
    <row r="94" spans="1:63" ht="36" customHeight="1" x14ac:dyDescent="0.2">
      <c r="A94" s="212">
        <v>6</v>
      </c>
      <c r="B94" s="197" t="s">
        <v>314</v>
      </c>
      <c r="C94" s="197" t="s">
        <v>315</v>
      </c>
      <c r="D94" s="228">
        <v>3310.46</v>
      </c>
      <c r="E94" s="197" t="s">
        <v>283</v>
      </c>
      <c r="F94" s="230">
        <v>40906</v>
      </c>
      <c r="G94" s="228">
        <v>3310.46</v>
      </c>
      <c r="H94" s="231">
        <v>0.03</v>
      </c>
      <c r="I94" s="218">
        <f t="shared" si="26"/>
        <v>99.313800000000001</v>
      </c>
      <c r="J94" s="219">
        <f t="shared" si="27"/>
        <v>2.5000000000000001E-3</v>
      </c>
      <c r="K94" s="218">
        <f t="shared" si="28"/>
        <v>8.2761499999999995</v>
      </c>
      <c r="L94" s="218">
        <f t="shared" si="29"/>
        <v>355.87444999999997</v>
      </c>
      <c r="M94" s="316">
        <f t="shared" si="30"/>
        <v>8.2761499999999995</v>
      </c>
      <c r="N94" s="316">
        <f t="shared" si="31"/>
        <v>364.15059999999994</v>
      </c>
      <c r="O94" s="316">
        <f t="shared" si="32"/>
        <v>8.2761499999999995</v>
      </c>
      <c r="P94" s="316">
        <f t="shared" si="33"/>
        <v>372.42674999999991</v>
      </c>
      <c r="Q94" s="316">
        <f t="shared" si="32"/>
        <v>8.2761499999999995</v>
      </c>
      <c r="R94" s="316">
        <f t="shared" si="34"/>
        <v>380.70289999999989</v>
      </c>
      <c r="S94" s="316">
        <f t="shared" si="32"/>
        <v>8.2761499999999995</v>
      </c>
      <c r="T94" s="316">
        <v>405.5313499999998</v>
      </c>
      <c r="U94" s="316">
        <f t="shared" si="35"/>
        <v>8.2761499999999995</v>
      </c>
      <c r="V94" s="316">
        <f t="shared" si="36"/>
        <v>413.80749999999978</v>
      </c>
      <c r="W94" s="316">
        <f t="shared" si="37"/>
        <v>422.08364999999975</v>
      </c>
      <c r="X94" s="316">
        <f t="shared" si="38"/>
        <v>430.35979999999972</v>
      </c>
      <c r="Y94" s="316">
        <v>8.2799999999999994</v>
      </c>
      <c r="Z94" s="316">
        <f t="shared" si="39"/>
        <v>446.91979999999967</v>
      </c>
      <c r="AA94" s="316">
        <v>8.2799999999999994</v>
      </c>
      <c r="AB94" s="316">
        <f t="shared" si="40"/>
        <v>455.19979999999964</v>
      </c>
      <c r="AC94" s="316">
        <f t="shared" si="41"/>
        <v>463.47979999999961</v>
      </c>
      <c r="AD94" s="316">
        <f t="shared" si="42"/>
        <v>471.75979999999959</v>
      </c>
      <c r="AE94" s="316">
        <f t="shared" si="43"/>
        <v>480.03979999999956</v>
      </c>
      <c r="AF94" s="316">
        <f t="shared" si="44"/>
        <v>488.31979999999953</v>
      </c>
      <c r="AG94" s="316">
        <f t="shared" si="45"/>
        <v>496.5997999999995</v>
      </c>
      <c r="AH94" s="317">
        <f t="shared" si="46"/>
        <v>2813.8602000000005</v>
      </c>
      <c r="AI94" s="317"/>
      <c r="AJ94" s="317"/>
      <c r="AK94" s="317"/>
      <c r="AL94" s="317"/>
      <c r="AM94" s="317"/>
      <c r="AN94" s="63">
        <v>42005</v>
      </c>
      <c r="AO94" s="45">
        <f t="shared" si="47"/>
        <v>1400</v>
      </c>
      <c r="AP94" s="45">
        <f t="shared" si="48"/>
        <v>46.027397260273972</v>
      </c>
      <c r="AQ94" s="45">
        <v>43</v>
      </c>
      <c r="AR94" s="65">
        <f t="shared" si="25"/>
        <v>355.87444999999997</v>
      </c>
      <c r="BK94" s="68"/>
    </row>
    <row r="95" spans="1:63" ht="36" customHeight="1" x14ac:dyDescent="0.2">
      <c r="A95" s="212">
        <v>6</v>
      </c>
      <c r="B95" s="197" t="s">
        <v>316</v>
      </c>
      <c r="C95" s="197" t="s">
        <v>317</v>
      </c>
      <c r="D95" s="228">
        <v>5116.17</v>
      </c>
      <c r="E95" s="197" t="s">
        <v>283</v>
      </c>
      <c r="F95" s="230">
        <v>40906</v>
      </c>
      <c r="G95" s="228">
        <v>5116.17</v>
      </c>
      <c r="H95" s="231">
        <v>0.03</v>
      </c>
      <c r="I95" s="218">
        <f t="shared" si="26"/>
        <v>153.48509999999999</v>
      </c>
      <c r="J95" s="219">
        <f t="shared" si="27"/>
        <v>2.5000000000000001E-3</v>
      </c>
      <c r="K95" s="218">
        <f t="shared" si="28"/>
        <v>12.790425000000001</v>
      </c>
      <c r="L95" s="218">
        <f t="shared" si="29"/>
        <v>549.98827500000004</v>
      </c>
      <c r="M95" s="316">
        <f t="shared" si="30"/>
        <v>12.790424999999999</v>
      </c>
      <c r="N95" s="316">
        <f t="shared" si="31"/>
        <v>562.77870000000007</v>
      </c>
      <c r="O95" s="316">
        <f t="shared" si="32"/>
        <v>12.790424999999999</v>
      </c>
      <c r="P95" s="316">
        <f t="shared" si="33"/>
        <v>575.5691250000001</v>
      </c>
      <c r="Q95" s="316">
        <f t="shared" si="32"/>
        <v>12.790424999999999</v>
      </c>
      <c r="R95" s="316">
        <f t="shared" si="34"/>
        <v>588.35955000000013</v>
      </c>
      <c r="S95" s="316">
        <f t="shared" si="32"/>
        <v>12.790424999999999</v>
      </c>
      <c r="T95" s="316">
        <v>626.73082500000021</v>
      </c>
      <c r="U95" s="316">
        <f t="shared" si="35"/>
        <v>12.790424999999999</v>
      </c>
      <c r="V95" s="316">
        <f>T95+U95</f>
        <v>639.52125000000024</v>
      </c>
      <c r="W95" s="316">
        <f t="shared" si="37"/>
        <v>652.31167500000026</v>
      </c>
      <c r="X95" s="316">
        <f t="shared" si="38"/>
        <v>665.10210000000029</v>
      </c>
      <c r="Y95" s="316">
        <v>12.79</v>
      </c>
      <c r="Z95" s="316">
        <f t="shared" si="39"/>
        <v>690.68210000000022</v>
      </c>
      <c r="AA95" s="316">
        <v>12.79</v>
      </c>
      <c r="AB95" s="316">
        <f t="shared" si="40"/>
        <v>703.47210000000018</v>
      </c>
      <c r="AC95" s="316">
        <f t="shared" si="41"/>
        <v>716.26210000000015</v>
      </c>
      <c r="AD95" s="316">
        <f t="shared" si="42"/>
        <v>729.05210000000011</v>
      </c>
      <c r="AE95" s="316">
        <f t="shared" si="43"/>
        <v>741.84210000000007</v>
      </c>
      <c r="AF95" s="316">
        <f t="shared" si="44"/>
        <v>754.63210000000004</v>
      </c>
      <c r="AG95" s="316">
        <f t="shared" si="45"/>
        <v>767.4221</v>
      </c>
      <c r="AH95" s="317">
        <f t="shared" si="46"/>
        <v>4348.7479000000003</v>
      </c>
      <c r="AI95" s="317"/>
      <c r="AJ95" s="317"/>
      <c r="AK95" s="317"/>
      <c r="AL95" s="317"/>
      <c r="AM95" s="317"/>
      <c r="AN95" s="63">
        <v>42005</v>
      </c>
      <c r="AO95" s="45">
        <f t="shared" si="47"/>
        <v>1400</v>
      </c>
      <c r="AP95" s="45">
        <f t="shared" si="48"/>
        <v>46.027397260273972</v>
      </c>
      <c r="AQ95" s="45">
        <v>43</v>
      </c>
      <c r="AR95" s="65">
        <f t="shared" si="25"/>
        <v>549.98827500000004</v>
      </c>
      <c r="BK95" s="68"/>
    </row>
    <row r="96" spans="1:63" ht="36" customHeight="1" x14ac:dyDescent="0.2">
      <c r="A96" s="212">
        <v>6</v>
      </c>
      <c r="B96" s="197" t="s">
        <v>318</v>
      </c>
      <c r="C96" s="197" t="s">
        <v>319</v>
      </c>
      <c r="D96" s="228">
        <v>17154.21</v>
      </c>
      <c r="E96" s="197" t="s">
        <v>283</v>
      </c>
      <c r="F96" s="230">
        <v>40906</v>
      </c>
      <c r="G96" s="228">
        <v>17154.21</v>
      </c>
      <c r="H96" s="231">
        <v>0.03</v>
      </c>
      <c r="I96" s="218">
        <f t="shared" si="26"/>
        <v>514.6262999999999</v>
      </c>
      <c r="J96" s="219">
        <f t="shared" si="27"/>
        <v>2.5000000000000001E-3</v>
      </c>
      <c r="K96" s="218">
        <f t="shared" si="28"/>
        <v>42.885525000000001</v>
      </c>
      <c r="L96" s="218">
        <f t="shared" si="29"/>
        <v>1844.077575</v>
      </c>
      <c r="M96" s="316">
        <f t="shared" si="30"/>
        <v>42.885524999999994</v>
      </c>
      <c r="N96" s="316">
        <f t="shared" si="31"/>
        <v>1886.9630999999999</v>
      </c>
      <c r="O96" s="316">
        <f t="shared" si="32"/>
        <v>42.885524999999994</v>
      </c>
      <c r="P96" s="316">
        <f t="shared" si="33"/>
        <v>1929.8486249999999</v>
      </c>
      <c r="Q96" s="316">
        <f t="shared" si="32"/>
        <v>42.885524999999994</v>
      </c>
      <c r="R96" s="316">
        <f t="shared" si="34"/>
        <v>1972.7341499999998</v>
      </c>
      <c r="S96" s="316">
        <f t="shared" si="32"/>
        <v>42.885524999999994</v>
      </c>
      <c r="T96" s="316">
        <v>2101.3907249999997</v>
      </c>
      <c r="U96" s="316">
        <f t="shared" si="35"/>
        <v>42.885524999999994</v>
      </c>
      <c r="V96" s="316">
        <f t="shared" si="36"/>
        <v>2144.2762499999999</v>
      </c>
      <c r="W96" s="316">
        <f t="shared" si="37"/>
        <v>2187.161775</v>
      </c>
      <c r="X96" s="316">
        <f t="shared" si="38"/>
        <v>2230.0473000000002</v>
      </c>
      <c r="Y96" s="316">
        <v>42.89</v>
      </c>
      <c r="Z96" s="316">
        <f t="shared" si="39"/>
        <v>2315.8272999999999</v>
      </c>
      <c r="AA96" s="316">
        <v>42.89</v>
      </c>
      <c r="AB96" s="316">
        <f t="shared" si="40"/>
        <v>2358.7172999999998</v>
      </c>
      <c r="AC96" s="316">
        <f t="shared" si="41"/>
        <v>2401.6072999999997</v>
      </c>
      <c r="AD96" s="316">
        <f t="shared" si="42"/>
        <v>2444.4972999999995</v>
      </c>
      <c r="AE96" s="316">
        <f t="shared" si="43"/>
        <v>2487.3872999999994</v>
      </c>
      <c r="AF96" s="316">
        <f t="shared" si="44"/>
        <v>2530.2772999999993</v>
      </c>
      <c r="AG96" s="316">
        <f t="shared" si="45"/>
        <v>2573.1672999999992</v>
      </c>
      <c r="AH96" s="317">
        <f t="shared" si="46"/>
        <v>14581.0427</v>
      </c>
      <c r="AI96" s="317"/>
      <c r="AJ96" s="317"/>
      <c r="AK96" s="317"/>
      <c r="AL96" s="317"/>
      <c r="AM96" s="317"/>
      <c r="AN96" s="63">
        <v>42005</v>
      </c>
      <c r="AO96" s="45">
        <f t="shared" si="47"/>
        <v>1400</v>
      </c>
      <c r="AP96" s="45">
        <f t="shared" si="48"/>
        <v>46.027397260273972</v>
      </c>
      <c r="AQ96" s="45">
        <v>43</v>
      </c>
      <c r="AR96" s="65">
        <f t="shared" si="25"/>
        <v>1844.077575</v>
      </c>
      <c r="BK96" s="68"/>
    </row>
    <row r="97" spans="1:63" ht="48" customHeight="1" x14ac:dyDescent="0.2">
      <c r="A97" s="212">
        <v>6</v>
      </c>
      <c r="B97" s="197" t="s">
        <v>320</v>
      </c>
      <c r="C97" s="197" t="s">
        <v>321</v>
      </c>
      <c r="D97" s="228">
        <v>54722.92</v>
      </c>
      <c r="E97" s="197" t="s">
        <v>283</v>
      </c>
      <c r="F97" s="230">
        <v>40906</v>
      </c>
      <c r="G97" s="228">
        <v>54722.92</v>
      </c>
      <c r="H97" s="231">
        <v>0.03</v>
      </c>
      <c r="I97" s="218">
        <f t="shared" si="26"/>
        <v>1641.6876</v>
      </c>
      <c r="J97" s="219">
        <f t="shared" si="27"/>
        <v>2.5000000000000001E-3</v>
      </c>
      <c r="K97" s="218">
        <f t="shared" si="28"/>
        <v>136.8073</v>
      </c>
      <c r="L97" s="218">
        <f t="shared" si="29"/>
        <v>5882.7138999999997</v>
      </c>
      <c r="M97" s="316">
        <f t="shared" si="30"/>
        <v>136.8073</v>
      </c>
      <c r="N97" s="316">
        <f t="shared" si="31"/>
        <v>6019.5212000000001</v>
      </c>
      <c r="O97" s="316">
        <f t="shared" si="32"/>
        <v>136.8073</v>
      </c>
      <c r="P97" s="316">
        <f t="shared" si="33"/>
        <v>6156.3285000000005</v>
      </c>
      <c r="Q97" s="316">
        <f t="shared" si="32"/>
        <v>136.8073</v>
      </c>
      <c r="R97" s="316">
        <f t="shared" si="34"/>
        <v>6293.1358000000009</v>
      </c>
      <c r="S97" s="316">
        <f t="shared" si="32"/>
        <v>136.8073</v>
      </c>
      <c r="T97" s="316">
        <v>6703.5577000000021</v>
      </c>
      <c r="U97" s="316">
        <f t="shared" si="35"/>
        <v>136.8073</v>
      </c>
      <c r="V97" s="316">
        <f t="shared" si="36"/>
        <v>6840.3650000000025</v>
      </c>
      <c r="W97" s="316">
        <f t="shared" si="37"/>
        <v>6977.1723000000029</v>
      </c>
      <c r="X97" s="316">
        <f t="shared" si="38"/>
        <v>7113.9796000000033</v>
      </c>
      <c r="Y97" s="316">
        <v>136.81</v>
      </c>
      <c r="Z97" s="316">
        <f t="shared" si="39"/>
        <v>7387.5996000000041</v>
      </c>
      <c r="AA97" s="316">
        <v>136.81</v>
      </c>
      <c r="AB97" s="316">
        <f t="shared" si="40"/>
        <v>7524.4096000000045</v>
      </c>
      <c r="AC97" s="316">
        <f t="shared" si="41"/>
        <v>7661.2196000000049</v>
      </c>
      <c r="AD97" s="316">
        <f t="shared" si="42"/>
        <v>7798.0296000000053</v>
      </c>
      <c r="AE97" s="316">
        <f t="shared" si="43"/>
        <v>7934.8396000000057</v>
      </c>
      <c r="AF97" s="316">
        <f t="shared" si="44"/>
        <v>8071.6496000000061</v>
      </c>
      <c r="AG97" s="316">
        <f t="shared" si="45"/>
        <v>8208.4596000000056</v>
      </c>
      <c r="AH97" s="317">
        <f t="shared" si="46"/>
        <v>46514.460399999996</v>
      </c>
      <c r="AI97" s="317"/>
      <c r="AJ97" s="317"/>
      <c r="AK97" s="317"/>
      <c r="AL97" s="317"/>
      <c r="AM97" s="317"/>
      <c r="AN97" s="63">
        <v>42005</v>
      </c>
      <c r="AO97" s="45">
        <f t="shared" si="47"/>
        <v>1400</v>
      </c>
      <c r="AP97" s="45">
        <f t="shared" si="48"/>
        <v>46.027397260273972</v>
      </c>
      <c r="AQ97" s="45">
        <v>43</v>
      </c>
      <c r="AR97" s="65">
        <f t="shared" si="25"/>
        <v>5882.7138999999997</v>
      </c>
      <c r="BK97" s="68"/>
    </row>
    <row r="98" spans="1:63" ht="48" customHeight="1" x14ac:dyDescent="0.2">
      <c r="A98" s="212">
        <v>6</v>
      </c>
      <c r="B98" s="197" t="s">
        <v>322</v>
      </c>
      <c r="C98" s="197" t="s">
        <v>323</v>
      </c>
      <c r="D98" s="228">
        <v>34960.47</v>
      </c>
      <c r="E98" s="197" t="s">
        <v>324</v>
      </c>
      <c r="F98" s="230">
        <v>40906</v>
      </c>
      <c r="G98" s="228">
        <v>34960.47</v>
      </c>
      <c r="H98" s="231">
        <v>0.03</v>
      </c>
      <c r="I98" s="218">
        <f t="shared" si="26"/>
        <v>1048.8141000000001</v>
      </c>
      <c r="J98" s="219">
        <f t="shared" si="27"/>
        <v>2.5000000000000001E-3</v>
      </c>
      <c r="K98" s="218">
        <f t="shared" si="28"/>
        <v>87.401175000000009</v>
      </c>
      <c r="L98" s="218">
        <f t="shared" si="29"/>
        <v>3758.2505250000004</v>
      </c>
      <c r="M98" s="316">
        <f t="shared" si="30"/>
        <v>87.401175000000009</v>
      </c>
      <c r="N98" s="316">
        <f t="shared" si="31"/>
        <v>3845.6517000000003</v>
      </c>
      <c r="O98" s="316">
        <f t="shared" si="32"/>
        <v>87.401175000000009</v>
      </c>
      <c r="P98" s="316">
        <f t="shared" si="33"/>
        <v>3933.0528750000003</v>
      </c>
      <c r="Q98" s="316">
        <f t="shared" si="32"/>
        <v>87.401175000000009</v>
      </c>
      <c r="R98" s="316">
        <f t="shared" si="34"/>
        <v>4020.4540500000003</v>
      </c>
      <c r="S98" s="316">
        <f t="shared" si="32"/>
        <v>87.401175000000009</v>
      </c>
      <c r="T98" s="316">
        <v>4282.6575750000002</v>
      </c>
      <c r="U98" s="316">
        <f t="shared" si="35"/>
        <v>87.401175000000009</v>
      </c>
      <c r="V98" s="316">
        <f t="shared" si="36"/>
        <v>4370.0587500000001</v>
      </c>
      <c r="W98" s="316">
        <f t="shared" si="37"/>
        <v>4457.4599250000001</v>
      </c>
      <c r="X98" s="316">
        <f t="shared" si="38"/>
        <v>4544.8611000000001</v>
      </c>
      <c r="Y98" s="316">
        <v>87.4</v>
      </c>
      <c r="Z98" s="316">
        <f t="shared" si="39"/>
        <v>4719.6610999999994</v>
      </c>
      <c r="AA98" s="316">
        <v>87.4</v>
      </c>
      <c r="AB98" s="316">
        <f t="shared" si="40"/>
        <v>4807.061099999999</v>
      </c>
      <c r="AC98" s="316">
        <f t="shared" si="41"/>
        <v>4894.4610999999986</v>
      </c>
      <c r="AD98" s="316">
        <f t="shared" si="42"/>
        <v>4981.8610999999983</v>
      </c>
      <c r="AE98" s="316">
        <f t="shared" si="43"/>
        <v>5069.2610999999979</v>
      </c>
      <c r="AF98" s="316">
        <f t="shared" si="44"/>
        <v>5156.6610999999975</v>
      </c>
      <c r="AG98" s="316">
        <f t="shared" si="45"/>
        <v>5244.0610999999972</v>
      </c>
      <c r="AH98" s="317">
        <f t="shared" si="46"/>
        <v>29716.408900000002</v>
      </c>
      <c r="AI98" s="317"/>
      <c r="AJ98" s="317"/>
      <c r="AK98" s="317"/>
      <c r="AL98" s="317"/>
      <c r="AM98" s="317"/>
      <c r="AN98" s="63">
        <v>42005</v>
      </c>
      <c r="AO98" s="45">
        <f t="shared" si="47"/>
        <v>1400</v>
      </c>
      <c r="AP98" s="45">
        <f t="shared" si="48"/>
        <v>46.027397260273972</v>
      </c>
      <c r="AQ98" s="45">
        <v>43</v>
      </c>
      <c r="AR98" s="65">
        <f t="shared" si="25"/>
        <v>3758.2505250000004</v>
      </c>
      <c r="BK98" s="68"/>
    </row>
    <row r="99" spans="1:63" ht="48" customHeight="1" x14ac:dyDescent="0.2">
      <c r="A99" s="212">
        <v>6</v>
      </c>
      <c r="B99" s="197" t="s">
        <v>325</v>
      </c>
      <c r="C99" s="197" t="s">
        <v>326</v>
      </c>
      <c r="D99" s="228">
        <v>47851.21</v>
      </c>
      <c r="E99" s="197" t="s">
        <v>324</v>
      </c>
      <c r="F99" s="230">
        <v>40906</v>
      </c>
      <c r="G99" s="228">
        <v>47851.21</v>
      </c>
      <c r="H99" s="231">
        <v>0.03</v>
      </c>
      <c r="I99" s="218">
        <f t="shared" si="26"/>
        <v>1435.5363</v>
      </c>
      <c r="J99" s="219">
        <f t="shared" si="27"/>
        <v>2.5000000000000001E-3</v>
      </c>
      <c r="K99" s="218">
        <f t="shared" si="28"/>
        <v>119.62802499999999</v>
      </c>
      <c r="L99" s="218">
        <f t="shared" si="29"/>
        <v>5144.005075</v>
      </c>
      <c r="M99" s="316">
        <f t="shared" si="30"/>
        <v>119.62802499999999</v>
      </c>
      <c r="N99" s="316">
        <f t="shared" si="31"/>
        <v>5263.6331</v>
      </c>
      <c r="O99" s="316">
        <f t="shared" si="32"/>
        <v>119.62802499999999</v>
      </c>
      <c r="P99" s="316">
        <f t="shared" si="33"/>
        <v>5383.261125</v>
      </c>
      <c r="Q99" s="316">
        <f t="shared" si="32"/>
        <v>119.62802499999999</v>
      </c>
      <c r="R99" s="316">
        <f t="shared" si="34"/>
        <v>5502.88915</v>
      </c>
      <c r="S99" s="316">
        <f t="shared" si="32"/>
        <v>119.62802499999999</v>
      </c>
      <c r="T99" s="316">
        <v>5861.7732249999999</v>
      </c>
      <c r="U99" s="316">
        <f t="shared" si="35"/>
        <v>119.62802499999999</v>
      </c>
      <c r="V99" s="316">
        <f t="shared" si="36"/>
        <v>5981.4012499999999</v>
      </c>
      <c r="W99" s="316">
        <f t="shared" si="37"/>
        <v>6101.0292749999999</v>
      </c>
      <c r="X99" s="316">
        <f t="shared" si="38"/>
        <v>6220.6572999999999</v>
      </c>
      <c r="Y99" s="316">
        <v>119.63</v>
      </c>
      <c r="Z99" s="316">
        <f t="shared" si="39"/>
        <v>6459.9173000000001</v>
      </c>
      <c r="AA99" s="316">
        <v>119.63</v>
      </c>
      <c r="AB99" s="316">
        <f t="shared" si="40"/>
        <v>6579.5473000000002</v>
      </c>
      <c r="AC99" s="316">
        <f t="shared" si="41"/>
        <v>6699.1773000000003</v>
      </c>
      <c r="AD99" s="316">
        <f t="shared" si="42"/>
        <v>6818.8073000000004</v>
      </c>
      <c r="AE99" s="316">
        <f t="shared" si="43"/>
        <v>6938.4373000000005</v>
      </c>
      <c r="AF99" s="316">
        <f t="shared" si="44"/>
        <v>7058.0673000000006</v>
      </c>
      <c r="AG99" s="316">
        <f t="shared" si="45"/>
        <v>7177.6973000000007</v>
      </c>
      <c r="AH99" s="317">
        <f t="shared" si="46"/>
        <v>40673.512699999999</v>
      </c>
      <c r="AI99" s="317"/>
      <c r="AJ99" s="317"/>
      <c r="AK99" s="317"/>
      <c r="AL99" s="317"/>
      <c r="AM99" s="317"/>
      <c r="AN99" s="63">
        <v>42005</v>
      </c>
      <c r="AO99" s="45">
        <f t="shared" si="47"/>
        <v>1400</v>
      </c>
      <c r="AP99" s="45">
        <f t="shared" si="48"/>
        <v>46.027397260273972</v>
      </c>
      <c r="AQ99" s="45">
        <v>43</v>
      </c>
      <c r="AR99" s="65">
        <f t="shared" si="25"/>
        <v>5144.005075</v>
      </c>
      <c r="BK99" s="68"/>
    </row>
    <row r="100" spans="1:63" ht="72" customHeight="1" x14ac:dyDescent="0.2">
      <c r="A100" s="212">
        <v>6</v>
      </c>
      <c r="B100" s="197" t="s">
        <v>327</v>
      </c>
      <c r="C100" s="197" t="s">
        <v>328</v>
      </c>
      <c r="D100" s="228">
        <v>37317.919999999998</v>
      </c>
      <c r="E100" s="197" t="s">
        <v>324</v>
      </c>
      <c r="F100" s="230">
        <v>40906</v>
      </c>
      <c r="G100" s="228">
        <v>37317.919999999998</v>
      </c>
      <c r="H100" s="231">
        <v>0.03</v>
      </c>
      <c r="I100" s="218">
        <f t="shared" si="26"/>
        <v>1119.5375999999999</v>
      </c>
      <c r="J100" s="219">
        <f t="shared" si="27"/>
        <v>2.5000000000000001E-3</v>
      </c>
      <c r="K100" s="218">
        <f t="shared" si="28"/>
        <v>93.294799999999995</v>
      </c>
      <c r="L100" s="218">
        <f t="shared" si="29"/>
        <v>4011.6763999999998</v>
      </c>
      <c r="M100" s="316">
        <f t="shared" si="30"/>
        <v>93.294799999999995</v>
      </c>
      <c r="N100" s="316">
        <f t="shared" si="31"/>
        <v>4104.9712</v>
      </c>
      <c r="O100" s="316">
        <f t="shared" si="32"/>
        <v>93.294799999999995</v>
      </c>
      <c r="P100" s="316">
        <f t="shared" si="33"/>
        <v>4198.2659999999996</v>
      </c>
      <c r="Q100" s="316">
        <f t="shared" si="32"/>
        <v>93.294799999999995</v>
      </c>
      <c r="R100" s="316">
        <f t="shared" si="34"/>
        <v>4291.5607999999993</v>
      </c>
      <c r="S100" s="316">
        <f t="shared" si="32"/>
        <v>93.294799999999995</v>
      </c>
      <c r="T100" s="316">
        <v>4571.4451999999983</v>
      </c>
      <c r="U100" s="316">
        <f t="shared" si="35"/>
        <v>93.294799999999995</v>
      </c>
      <c r="V100" s="316">
        <f t="shared" si="36"/>
        <v>4664.739999999998</v>
      </c>
      <c r="W100" s="316">
        <f t="shared" si="37"/>
        <v>4758.0347999999976</v>
      </c>
      <c r="X100" s="316">
        <f t="shared" si="38"/>
        <v>4851.3295999999973</v>
      </c>
      <c r="Y100" s="316">
        <v>93.29</v>
      </c>
      <c r="Z100" s="316">
        <f t="shared" si="39"/>
        <v>5037.9095999999972</v>
      </c>
      <c r="AA100" s="316">
        <v>93.29</v>
      </c>
      <c r="AB100" s="316">
        <f t="shared" si="40"/>
        <v>5131.1995999999972</v>
      </c>
      <c r="AC100" s="316">
        <f t="shared" si="41"/>
        <v>5224.4895999999972</v>
      </c>
      <c r="AD100" s="316">
        <f t="shared" si="42"/>
        <v>5317.7795999999971</v>
      </c>
      <c r="AE100" s="316">
        <f t="shared" si="43"/>
        <v>5411.0695999999971</v>
      </c>
      <c r="AF100" s="316">
        <f t="shared" si="44"/>
        <v>5504.359599999997</v>
      </c>
      <c r="AG100" s="316">
        <f t="shared" si="45"/>
        <v>5597.649599999997</v>
      </c>
      <c r="AH100" s="317">
        <f t="shared" si="46"/>
        <v>31720.270400000001</v>
      </c>
      <c r="AI100" s="317"/>
      <c r="AJ100" s="317"/>
      <c r="AK100" s="317"/>
      <c r="AL100" s="317"/>
      <c r="AM100" s="317"/>
      <c r="AN100" s="63">
        <v>42005</v>
      </c>
      <c r="AO100" s="45">
        <f t="shared" si="47"/>
        <v>1400</v>
      </c>
      <c r="AP100" s="45">
        <f t="shared" si="48"/>
        <v>46.027397260273972</v>
      </c>
      <c r="AQ100" s="45">
        <v>43</v>
      </c>
      <c r="AR100" s="65">
        <f t="shared" si="25"/>
        <v>4011.6763999999998</v>
      </c>
      <c r="BK100" s="68"/>
    </row>
    <row r="101" spans="1:63" ht="48" customHeight="1" x14ac:dyDescent="0.2">
      <c r="A101" s="212">
        <v>6</v>
      </c>
      <c r="B101" s="197" t="s">
        <v>329</v>
      </c>
      <c r="C101" s="197" t="s">
        <v>330</v>
      </c>
      <c r="D101" s="228">
        <v>37719.19</v>
      </c>
      <c r="E101" s="197" t="s">
        <v>324</v>
      </c>
      <c r="F101" s="230">
        <v>40906</v>
      </c>
      <c r="G101" s="228">
        <v>37719.19</v>
      </c>
      <c r="H101" s="231">
        <v>0.03</v>
      </c>
      <c r="I101" s="218">
        <f t="shared" si="26"/>
        <v>1131.5757000000001</v>
      </c>
      <c r="J101" s="219">
        <f t="shared" si="27"/>
        <v>2.5000000000000001E-3</v>
      </c>
      <c r="K101" s="218">
        <f t="shared" si="28"/>
        <v>94.297975000000008</v>
      </c>
      <c r="L101" s="218">
        <f t="shared" si="29"/>
        <v>4054.8129250000002</v>
      </c>
      <c r="M101" s="218">
        <f t="shared" si="30"/>
        <v>94.297975000000008</v>
      </c>
      <c r="N101" s="316">
        <f t="shared" si="31"/>
        <v>4149.1109000000006</v>
      </c>
      <c r="O101" s="316">
        <f t="shared" si="32"/>
        <v>94.297975000000008</v>
      </c>
      <c r="P101" s="316">
        <f t="shared" si="33"/>
        <v>4243.408875000001</v>
      </c>
      <c r="Q101" s="316">
        <f t="shared" si="32"/>
        <v>94.297975000000008</v>
      </c>
      <c r="R101" s="316">
        <f t="shared" si="34"/>
        <v>4337.7068500000014</v>
      </c>
      <c r="S101" s="316">
        <f t="shared" si="32"/>
        <v>94.297975000000008</v>
      </c>
      <c r="T101" s="316">
        <v>4620.6007750000026</v>
      </c>
      <c r="U101" s="316">
        <f t="shared" si="35"/>
        <v>94.297975000000008</v>
      </c>
      <c r="V101" s="316">
        <f t="shared" si="36"/>
        <v>4714.898750000003</v>
      </c>
      <c r="W101" s="316">
        <f t="shared" si="37"/>
        <v>4809.1967250000034</v>
      </c>
      <c r="X101" s="316">
        <f t="shared" si="38"/>
        <v>4903.4947000000038</v>
      </c>
      <c r="Y101" s="316">
        <v>94.3</v>
      </c>
      <c r="Z101" s="316">
        <f t="shared" si="39"/>
        <v>5092.0947000000042</v>
      </c>
      <c r="AA101" s="316">
        <v>94.3</v>
      </c>
      <c r="AB101" s="316">
        <f t="shared" si="40"/>
        <v>5186.3947000000044</v>
      </c>
      <c r="AC101" s="316">
        <f t="shared" si="41"/>
        <v>5280.6947000000046</v>
      </c>
      <c r="AD101" s="316">
        <f t="shared" si="42"/>
        <v>5374.9947000000047</v>
      </c>
      <c r="AE101" s="316">
        <f t="shared" si="43"/>
        <v>5469.2947000000049</v>
      </c>
      <c r="AF101" s="316">
        <f t="shared" si="44"/>
        <v>5563.5947000000051</v>
      </c>
      <c r="AG101" s="316">
        <f t="shared" si="45"/>
        <v>5657.8947000000053</v>
      </c>
      <c r="AH101" s="317">
        <f t="shared" si="46"/>
        <v>32061.295299999998</v>
      </c>
      <c r="AI101" s="317"/>
      <c r="AJ101" s="317"/>
      <c r="AK101" s="317"/>
      <c r="AL101" s="317"/>
      <c r="AM101" s="317"/>
      <c r="AN101" s="63">
        <v>42005</v>
      </c>
      <c r="AO101" s="45">
        <f t="shared" si="47"/>
        <v>1400</v>
      </c>
      <c r="AP101" s="45">
        <f t="shared" si="48"/>
        <v>46.027397260273972</v>
      </c>
      <c r="AQ101" s="45">
        <v>43</v>
      </c>
      <c r="AR101" s="65">
        <f t="shared" si="25"/>
        <v>4054.8129250000002</v>
      </c>
      <c r="BK101" s="68"/>
    </row>
    <row r="102" spans="1:63" ht="36" customHeight="1" x14ac:dyDescent="0.2">
      <c r="A102" s="212">
        <v>6</v>
      </c>
      <c r="B102" s="197" t="s">
        <v>331</v>
      </c>
      <c r="C102" s="197" t="s">
        <v>332</v>
      </c>
      <c r="D102" s="228">
        <v>34534.129999999997</v>
      </c>
      <c r="E102" s="197" t="s">
        <v>324</v>
      </c>
      <c r="F102" s="230">
        <v>40906</v>
      </c>
      <c r="G102" s="228">
        <v>34534.129999999997</v>
      </c>
      <c r="H102" s="231">
        <v>0.03</v>
      </c>
      <c r="I102" s="218">
        <f t="shared" si="26"/>
        <v>1036.0238999999999</v>
      </c>
      <c r="J102" s="219">
        <f t="shared" si="27"/>
        <v>2.5000000000000001E-3</v>
      </c>
      <c r="K102" s="218">
        <f t="shared" si="28"/>
        <v>86.335324999999997</v>
      </c>
      <c r="L102" s="218">
        <f t="shared" si="29"/>
        <v>3712.418975</v>
      </c>
      <c r="M102" s="316">
        <f t="shared" si="30"/>
        <v>86.335324999999997</v>
      </c>
      <c r="N102" s="316">
        <f t="shared" si="31"/>
        <v>3798.7543000000001</v>
      </c>
      <c r="O102" s="316">
        <f t="shared" si="32"/>
        <v>86.335324999999997</v>
      </c>
      <c r="P102" s="316">
        <f t="shared" si="33"/>
        <v>3885.0896250000001</v>
      </c>
      <c r="Q102" s="316">
        <f t="shared" si="32"/>
        <v>86.335324999999997</v>
      </c>
      <c r="R102" s="316">
        <f t="shared" si="34"/>
        <v>3971.4249500000001</v>
      </c>
      <c r="S102" s="316">
        <f t="shared" si="32"/>
        <v>86.335324999999997</v>
      </c>
      <c r="T102" s="316">
        <v>4230.4309249999997</v>
      </c>
      <c r="U102" s="316">
        <f t="shared" si="35"/>
        <v>86.335324999999997</v>
      </c>
      <c r="V102" s="316">
        <f t="shared" si="36"/>
        <v>4316.7662499999997</v>
      </c>
      <c r="W102" s="316">
        <f t="shared" si="37"/>
        <v>4403.1015749999997</v>
      </c>
      <c r="X102" s="316">
        <f t="shared" si="38"/>
        <v>4489.4368999999997</v>
      </c>
      <c r="Y102" s="316">
        <v>86.34</v>
      </c>
      <c r="Z102" s="316">
        <f t="shared" si="39"/>
        <v>4662.1169</v>
      </c>
      <c r="AA102" s="316">
        <v>86.34</v>
      </c>
      <c r="AB102" s="316">
        <f t="shared" si="40"/>
        <v>4748.4569000000001</v>
      </c>
      <c r="AC102" s="316">
        <f t="shared" si="41"/>
        <v>4834.7969000000003</v>
      </c>
      <c r="AD102" s="316">
        <f t="shared" si="42"/>
        <v>4921.1369000000004</v>
      </c>
      <c r="AE102" s="316">
        <f t="shared" si="43"/>
        <v>5007.4769000000006</v>
      </c>
      <c r="AF102" s="316">
        <f t="shared" si="44"/>
        <v>5093.8169000000007</v>
      </c>
      <c r="AG102" s="316">
        <f t="shared" si="45"/>
        <v>5180.1569000000009</v>
      </c>
      <c r="AH102" s="317">
        <f t="shared" si="46"/>
        <v>29353.973099999996</v>
      </c>
      <c r="AI102" s="317"/>
      <c r="AJ102" s="317"/>
      <c r="AK102" s="317"/>
      <c r="AL102" s="317"/>
      <c r="AM102" s="317"/>
      <c r="AN102" s="63">
        <v>42005</v>
      </c>
      <c r="AO102" s="45">
        <f t="shared" si="47"/>
        <v>1400</v>
      </c>
      <c r="AP102" s="45">
        <f t="shared" si="48"/>
        <v>46.027397260273972</v>
      </c>
      <c r="AQ102" s="45">
        <v>43</v>
      </c>
      <c r="AR102" s="65">
        <f t="shared" si="25"/>
        <v>3712.418975</v>
      </c>
      <c r="BK102" s="68"/>
    </row>
    <row r="103" spans="1:63" ht="24" customHeight="1" x14ac:dyDescent="0.2">
      <c r="A103" s="212">
        <v>6</v>
      </c>
      <c r="B103" s="197" t="s">
        <v>333</v>
      </c>
      <c r="C103" s="197" t="s">
        <v>334</v>
      </c>
      <c r="D103" s="228">
        <v>30787.29</v>
      </c>
      <c r="E103" s="197" t="s">
        <v>324</v>
      </c>
      <c r="F103" s="230">
        <v>40906</v>
      </c>
      <c r="G103" s="228">
        <v>30787.29</v>
      </c>
      <c r="H103" s="231">
        <v>0.03</v>
      </c>
      <c r="I103" s="218">
        <f t="shared" si="26"/>
        <v>923.61869999999999</v>
      </c>
      <c r="J103" s="219">
        <f t="shared" si="27"/>
        <v>2.5000000000000001E-3</v>
      </c>
      <c r="K103" s="218">
        <f t="shared" si="28"/>
        <v>76.968225000000004</v>
      </c>
      <c r="L103" s="218">
        <f t="shared" si="29"/>
        <v>3309.633675</v>
      </c>
      <c r="M103" s="218">
        <f t="shared" si="30"/>
        <v>76.968225000000004</v>
      </c>
      <c r="N103" s="316">
        <f t="shared" si="31"/>
        <v>3386.6019000000001</v>
      </c>
      <c r="O103" s="316">
        <f t="shared" si="32"/>
        <v>76.968225000000004</v>
      </c>
      <c r="P103" s="316">
        <f t="shared" si="33"/>
        <v>3463.5701250000002</v>
      </c>
      <c r="Q103" s="316">
        <f t="shared" si="32"/>
        <v>76.968225000000004</v>
      </c>
      <c r="R103" s="316">
        <f t="shared" si="34"/>
        <v>3540.5383500000003</v>
      </c>
      <c r="S103" s="316">
        <f t="shared" si="32"/>
        <v>76.968225000000004</v>
      </c>
      <c r="T103" s="316">
        <v>3771.4430250000005</v>
      </c>
      <c r="U103" s="316">
        <f t="shared" si="35"/>
        <v>76.968225000000004</v>
      </c>
      <c r="V103" s="316">
        <f t="shared" si="36"/>
        <v>3848.4112500000006</v>
      </c>
      <c r="W103" s="316">
        <f t="shared" si="37"/>
        <v>3925.3794750000006</v>
      </c>
      <c r="X103" s="316">
        <f t="shared" si="38"/>
        <v>4002.3477000000007</v>
      </c>
      <c r="Y103" s="316">
        <v>76.97</v>
      </c>
      <c r="Z103" s="316">
        <f t="shared" si="39"/>
        <v>4156.2877000000008</v>
      </c>
      <c r="AA103" s="316">
        <v>76.97</v>
      </c>
      <c r="AB103" s="316">
        <f t="shared" si="40"/>
        <v>4233.257700000001</v>
      </c>
      <c r="AC103" s="316">
        <f t="shared" si="41"/>
        <v>4310.2277000000013</v>
      </c>
      <c r="AD103" s="316">
        <f t="shared" si="42"/>
        <v>4387.1977000000015</v>
      </c>
      <c r="AE103" s="316">
        <f t="shared" si="43"/>
        <v>4464.1677000000018</v>
      </c>
      <c r="AF103" s="316">
        <f t="shared" si="44"/>
        <v>4541.137700000002</v>
      </c>
      <c r="AG103" s="316">
        <f t="shared" si="45"/>
        <v>4618.1077000000023</v>
      </c>
      <c r="AH103" s="317">
        <f t="shared" si="46"/>
        <v>26169.1823</v>
      </c>
      <c r="AI103" s="317"/>
      <c r="AJ103" s="317"/>
      <c r="AK103" s="317"/>
      <c r="AL103" s="317"/>
      <c r="AM103" s="317"/>
      <c r="AN103" s="63">
        <v>42005</v>
      </c>
      <c r="AO103" s="45">
        <f t="shared" si="47"/>
        <v>1400</v>
      </c>
      <c r="AP103" s="45">
        <f t="shared" si="48"/>
        <v>46.027397260273972</v>
      </c>
      <c r="AQ103" s="45">
        <v>43</v>
      </c>
      <c r="AR103" s="65">
        <f t="shared" si="25"/>
        <v>3309.633675</v>
      </c>
      <c r="BK103" s="68"/>
    </row>
    <row r="104" spans="1:63" ht="48" customHeight="1" x14ac:dyDescent="0.2">
      <c r="A104" s="212">
        <v>6</v>
      </c>
      <c r="B104" s="197" t="s">
        <v>335</v>
      </c>
      <c r="C104" s="197" t="s">
        <v>336</v>
      </c>
      <c r="D104" s="228">
        <v>71977.45</v>
      </c>
      <c r="E104" s="197" t="s">
        <v>324</v>
      </c>
      <c r="F104" s="230">
        <v>40906</v>
      </c>
      <c r="G104" s="228">
        <v>71977.45</v>
      </c>
      <c r="H104" s="231">
        <v>0.03</v>
      </c>
      <c r="I104" s="218">
        <f t="shared" si="26"/>
        <v>2159.3235</v>
      </c>
      <c r="J104" s="219">
        <f t="shared" si="27"/>
        <v>2.5000000000000001E-3</v>
      </c>
      <c r="K104" s="218">
        <f t="shared" si="28"/>
        <v>179.943625</v>
      </c>
      <c r="L104" s="218">
        <f t="shared" si="29"/>
        <v>7737.5758749999995</v>
      </c>
      <c r="M104" s="218">
        <f t="shared" si="30"/>
        <v>179.943625</v>
      </c>
      <c r="N104" s="316">
        <f t="shared" si="31"/>
        <v>7917.5194999999994</v>
      </c>
      <c r="O104" s="316">
        <f t="shared" si="32"/>
        <v>179.943625</v>
      </c>
      <c r="P104" s="316">
        <f t="shared" si="33"/>
        <v>8097.4631249999993</v>
      </c>
      <c r="Q104" s="316">
        <f t="shared" si="32"/>
        <v>179.943625</v>
      </c>
      <c r="R104" s="316">
        <f t="shared" si="34"/>
        <v>8277.4067500000001</v>
      </c>
      <c r="S104" s="316">
        <f t="shared" si="32"/>
        <v>179.943625</v>
      </c>
      <c r="T104" s="316">
        <v>8817.2376249999998</v>
      </c>
      <c r="U104" s="316">
        <f t="shared" si="35"/>
        <v>179.943625</v>
      </c>
      <c r="V104" s="316">
        <f t="shared" si="36"/>
        <v>8997.1812499999996</v>
      </c>
      <c r="W104" s="316">
        <f t="shared" si="37"/>
        <v>9177.1248749999995</v>
      </c>
      <c r="X104" s="316">
        <f t="shared" si="38"/>
        <v>9357.0684999999994</v>
      </c>
      <c r="Y104" s="316">
        <v>179.94</v>
      </c>
      <c r="Z104" s="316">
        <f t="shared" si="39"/>
        <v>9716.9485000000004</v>
      </c>
      <c r="AA104" s="316">
        <v>179.94</v>
      </c>
      <c r="AB104" s="316">
        <f t="shared" si="40"/>
        <v>9896.8885000000009</v>
      </c>
      <c r="AC104" s="316">
        <f t="shared" si="41"/>
        <v>10076.828500000001</v>
      </c>
      <c r="AD104" s="316">
        <f t="shared" si="42"/>
        <v>10256.768500000002</v>
      </c>
      <c r="AE104" s="316">
        <f t="shared" si="43"/>
        <v>10436.708500000002</v>
      </c>
      <c r="AF104" s="316">
        <f t="shared" si="44"/>
        <v>10616.648500000003</v>
      </c>
      <c r="AG104" s="316">
        <f t="shared" si="45"/>
        <v>10796.588500000003</v>
      </c>
      <c r="AH104" s="317">
        <f t="shared" si="46"/>
        <v>61180.861499999992</v>
      </c>
      <c r="AI104" s="317"/>
      <c r="AJ104" s="317"/>
      <c r="AK104" s="317"/>
      <c r="AL104" s="317"/>
      <c r="AM104" s="317"/>
      <c r="AN104" s="63">
        <v>42005</v>
      </c>
      <c r="AO104" s="45">
        <f t="shared" si="47"/>
        <v>1400</v>
      </c>
      <c r="AP104" s="45">
        <f t="shared" si="48"/>
        <v>46.027397260273972</v>
      </c>
      <c r="AQ104" s="45">
        <v>43</v>
      </c>
      <c r="AR104" s="65">
        <f t="shared" si="25"/>
        <v>7737.5758749999995</v>
      </c>
      <c r="BK104" s="68"/>
    </row>
    <row r="105" spans="1:63" ht="24" customHeight="1" x14ac:dyDescent="0.2">
      <c r="A105" s="212">
        <v>6</v>
      </c>
      <c r="B105" s="197" t="s">
        <v>337</v>
      </c>
      <c r="C105" s="197" t="s">
        <v>338</v>
      </c>
      <c r="D105" s="228">
        <v>39173.79</v>
      </c>
      <c r="E105" s="197" t="s">
        <v>324</v>
      </c>
      <c r="F105" s="230">
        <v>40906</v>
      </c>
      <c r="G105" s="228">
        <v>39173.79</v>
      </c>
      <c r="H105" s="231">
        <v>0.03</v>
      </c>
      <c r="I105" s="218">
        <f t="shared" si="26"/>
        <v>1175.2137</v>
      </c>
      <c r="J105" s="219">
        <f t="shared" si="27"/>
        <v>2.5000000000000001E-3</v>
      </c>
      <c r="K105" s="218">
        <f t="shared" si="28"/>
        <v>97.934475000000006</v>
      </c>
      <c r="L105" s="218">
        <f t="shared" si="29"/>
        <v>4211.182425</v>
      </c>
      <c r="M105" s="316">
        <f t="shared" si="30"/>
        <v>97.934475000000006</v>
      </c>
      <c r="N105" s="316">
        <f t="shared" si="31"/>
        <v>4309.1169</v>
      </c>
      <c r="O105" s="316">
        <f t="shared" si="32"/>
        <v>97.934475000000006</v>
      </c>
      <c r="P105" s="316">
        <f t="shared" si="33"/>
        <v>4407.051375</v>
      </c>
      <c r="Q105" s="316">
        <f t="shared" si="32"/>
        <v>97.934475000000006</v>
      </c>
      <c r="R105" s="316">
        <f t="shared" si="34"/>
        <v>4504.98585</v>
      </c>
      <c r="S105" s="316">
        <f t="shared" si="32"/>
        <v>97.934475000000006</v>
      </c>
      <c r="T105" s="316">
        <v>4798.7892750000001</v>
      </c>
      <c r="U105" s="316">
        <f t="shared" si="35"/>
        <v>97.934475000000006</v>
      </c>
      <c r="V105" s="316">
        <f t="shared" si="36"/>
        <v>4896.7237500000001</v>
      </c>
      <c r="W105" s="316">
        <f t="shared" si="37"/>
        <v>4994.6582250000001</v>
      </c>
      <c r="X105" s="316">
        <f t="shared" si="38"/>
        <v>5092.5927000000001</v>
      </c>
      <c r="Y105" s="316">
        <v>97.93</v>
      </c>
      <c r="Z105" s="316">
        <f t="shared" si="39"/>
        <v>5288.4527000000007</v>
      </c>
      <c r="AA105" s="316">
        <v>97.93</v>
      </c>
      <c r="AB105" s="316">
        <f t="shared" si="40"/>
        <v>5386.382700000001</v>
      </c>
      <c r="AC105" s="316">
        <f t="shared" si="41"/>
        <v>5484.3127000000013</v>
      </c>
      <c r="AD105" s="316">
        <f t="shared" si="42"/>
        <v>5582.2427000000016</v>
      </c>
      <c r="AE105" s="316">
        <f t="shared" si="43"/>
        <v>5680.1727000000019</v>
      </c>
      <c r="AF105" s="316">
        <f t="shared" si="44"/>
        <v>5778.1027000000022</v>
      </c>
      <c r="AG105" s="316">
        <f t="shared" si="45"/>
        <v>5876.0327000000025</v>
      </c>
      <c r="AH105" s="317">
        <f t="shared" si="46"/>
        <v>33297.757299999997</v>
      </c>
      <c r="AI105" s="317"/>
      <c r="AJ105" s="317"/>
      <c r="AK105" s="317"/>
      <c r="AL105" s="317"/>
      <c r="AM105" s="317"/>
      <c r="AN105" s="63">
        <v>42005</v>
      </c>
      <c r="AO105" s="45">
        <f t="shared" si="47"/>
        <v>1400</v>
      </c>
      <c r="AP105" s="45">
        <f t="shared" si="48"/>
        <v>46.027397260273972</v>
      </c>
      <c r="AQ105" s="45">
        <v>43</v>
      </c>
      <c r="AR105" s="65">
        <f t="shared" si="25"/>
        <v>4211.182425</v>
      </c>
      <c r="BK105" s="68"/>
    </row>
    <row r="106" spans="1:63" ht="48" customHeight="1" x14ac:dyDescent="0.2">
      <c r="A106" s="212">
        <v>6</v>
      </c>
      <c r="B106" s="197" t="s">
        <v>339</v>
      </c>
      <c r="C106" s="197" t="s">
        <v>340</v>
      </c>
      <c r="D106" s="228">
        <v>34960.47</v>
      </c>
      <c r="E106" s="197" t="s">
        <v>324</v>
      </c>
      <c r="F106" s="230">
        <v>40906</v>
      </c>
      <c r="G106" s="228">
        <v>34960.47</v>
      </c>
      <c r="H106" s="231">
        <v>0.03</v>
      </c>
      <c r="I106" s="218">
        <f t="shared" si="26"/>
        <v>1048.8141000000001</v>
      </c>
      <c r="J106" s="219">
        <f t="shared" si="27"/>
        <v>2.5000000000000001E-3</v>
      </c>
      <c r="K106" s="218">
        <f t="shared" si="28"/>
        <v>87.401175000000009</v>
      </c>
      <c r="L106" s="218">
        <f t="shared" si="29"/>
        <v>3758.2505250000004</v>
      </c>
      <c r="M106" s="316">
        <f t="shared" si="30"/>
        <v>87.401175000000009</v>
      </c>
      <c r="N106" s="316">
        <f t="shared" si="31"/>
        <v>3845.6517000000003</v>
      </c>
      <c r="O106" s="316">
        <f t="shared" si="32"/>
        <v>87.401175000000009</v>
      </c>
      <c r="P106" s="316">
        <f t="shared" si="33"/>
        <v>3933.0528750000003</v>
      </c>
      <c r="Q106" s="316">
        <f t="shared" si="32"/>
        <v>87.401175000000009</v>
      </c>
      <c r="R106" s="316">
        <f t="shared" si="34"/>
        <v>4020.4540500000003</v>
      </c>
      <c r="S106" s="316">
        <f t="shared" si="32"/>
        <v>87.401175000000009</v>
      </c>
      <c r="T106" s="316">
        <v>4282.6575750000002</v>
      </c>
      <c r="U106" s="316">
        <f t="shared" si="35"/>
        <v>87.401175000000009</v>
      </c>
      <c r="V106" s="316">
        <f t="shared" si="36"/>
        <v>4370.0587500000001</v>
      </c>
      <c r="W106" s="316">
        <f t="shared" si="37"/>
        <v>4457.4599250000001</v>
      </c>
      <c r="X106" s="316">
        <f t="shared" si="38"/>
        <v>4544.8611000000001</v>
      </c>
      <c r="Y106" s="316">
        <v>87.4</v>
      </c>
      <c r="Z106" s="316">
        <f t="shared" si="39"/>
        <v>4719.6610999999994</v>
      </c>
      <c r="AA106" s="316">
        <v>87.4</v>
      </c>
      <c r="AB106" s="316">
        <f t="shared" si="40"/>
        <v>4807.061099999999</v>
      </c>
      <c r="AC106" s="316">
        <f t="shared" si="41"/>
        <v>4894.4610999999986</v>
      </c>
      <c r="AD106" s="316">
        <f t="shared" si="42"/>
        <v>4981.8610999999983</v>
      </c>
      <c r="AE106" s="316">
        <f t="shared" si="43"/>
        <v>5069.2610999999979</v>
      </c>
      <c r="AF106" s="316">
        <f t="shared" si="44"/>
        <v>5156.6610999999975</v>
      </c>
      <c r="AG106" s="316">
        <f t="shared" si="45"/>
        <v>5244.0610999999972</v>
      </c>
      <c r="AH106" s="317">
        <f t="shared" si="46"/>
        <v>29716.408900000002</v>
      </c>
      <c r="AI106" s="317"/>
      <c r="AJ106" s="317"/>
      <c r="AK106" s="317"/>
      <c r="AL106" s="317"/>
      <c r="AM106" s="317"/>
      <c r="AN106" s="63">
        <v>42005</v>
      </c>
      <c r="AO106" s="45">
        <f t="shared" si="47"/>
        <v>1400</v>
      </c>
      <c r="AP106" s="45">
        <f t="shared" si="48"/>
        <v>46.027397260273972</v>
      </c>
      <c r="AQ106" s="45">
        <v>43</v>
      </c>
      <c r="AR106" s="65">
        <f t="shared" si="25"/>
        <v>3758.2505250000004</v>
      </c>
      <c r="BK106" s="68"/>
    </row>
    <row r="107" spans="1:63" ht="24" customHeight="1" x14ac:dyDescent="0.2">
      <c r="A107" s="212">
        <v>6</v>
      </c>
      <c r="B107" s="197" t="s">
        <v>341</v>
      </c>
      <c r="C107" s="197" t="s">
        <v>342</v>
      </c>
      <c r="D107" s="228">
        <v>11436.14</v>
      </c>
      <c r="E107" s="197" t="s">
        <v>324</v>
      </c>
      <c r="F107" s="230">
        <v>40906</v>
      </c>
      <c r="G107" s="228">
        <v>11436.14</v>
      </c>
      <c r="H107" s="231">
        <v>0.03</v>
      </c>
      <c r="I107" s="218">
        <f t="shared" si="26"/>
        <v>343.08419999999995</v>
      </c>
      <c r="J107" s="219">
        <f t="shared" si="27"/>
        <v>2.5000000000000001E-3</v>
      </c>
      <c r="K107" s="218">
        <f t="shared" si="28"/>
        <v>28.590350000000001</v>
      </c>
      <c r="L107" s="218">
        <f t="shared" si="29"/>
        <v>1229.3850500000001</v>
      </c>
      <c r="M107" s="316">
        <f t="shared" si="30"/>
        <v>28.590349999999997</v>
      </c>
      <c r="N107" s="316">
        <f t="shared" si="31"/>
        <v>1257.9754</v>
      </c>
      <c r="O107" s="316">
        <f t="shared" si="32"/>
        <v>28.590349999999997</v>
      </c>
      <c r="P107" s="316">
        <f t="shared" si="33"/>
        <v>1286.56575</v>
      </c>
      <c r="Q107" s="316">
        <f t="shared" si="32"/>
        <v>28.590349999999997</v>
      </c>
      <c r="R107" s="316">
        <f t="shared" si="34"/>
        <v>1315.1560999999999</v>
      </c>
      <c r="S107" s="316">
        <f t="shared" si="32"/>
        <v>28.590349999999997</v>
      </c>
      <c r="T107" s="316">
        <v>1400.9271499999998</v>
      </c>
      <c r="U107" s="316">
        <f t="shared" si="35"/>
        <v>28.590349999999997</v>
      </c>
      <c r="V107" s="316">
        <f t="shared" si="36"/>
        <v>1429.5174999999997</v>
      </c>
      <c r="W107" s="316">
        <f t="shared" si="37"/>
        <v>1458.1078499999996</v>
      </c>
      <c r="X107" s="316">
        <f t="shared" si="38"/>
        <v>1486.6981999999996</v>
      </c>
      <c r="Y107" s="316">
        <v>28.59</v>
      </c>
      <c r="Z107" s="316">
        <f t="shared" si="39"/>
        <v>1543.8781999999994</v>
      </c>
      <c r="AA107" s="316">
        <v>28.59</v>
      </c>
      <c r="AB107" s="316">
        <f t="shared" si="40"/>
        <v>1572.4681999999993</v>
      </c>
      <c r="AC107" s="316">
        <f t="shared" si="41"/>
        <v>1601.0581999999993</v>
      </c>
      <c r="AD107" s="316">
        <f t="shared" si="42"/>
        <v>1629.6481999999992</v>
      </c>
      <c r="AE107" s="316">
        <f t="shared" si="43"/>
        <v>1658.2381999999991</v>
      </c>
      <c r="AF107" s="316">
        <f t="shared" si="44"/>
        <v>1686.828199999999</v>
      </c>
      <c r="AG107" s="316">
        <f t="shared" si="45"/>
        <v>1715.4181999999989</v>
      </c>
      <c r="AH107" s="317">
        <f t="shared" si="46"/>
        <v>9720.7218000000012</v>
      </c>
      <c r="AI107" s="317"/>
      <c r="AJ107" s="317"/>
      <c r="AK107" s="317"/>
      <c r="AL107" s="317"/>
      <c r="AM107" s="317"/>
      <c r="AN107" s="63">
        <v>42005</v>
      </c>
      <c r="AO107" s="45">
        <f t="shared" si="47"/>
        <v>1400</v>
      </c>
      <c r="AP107" s="45">
        <f t="shared" si="48"/>
        <v>46.027397260273972</v>
      </c>
      <c r="AQ107" s="45">
        <v>43</v>
      </c>
      <c r="AR107" s="65">
        <f t="shared" si="25"/>
        <v>1229.3850500000001</v>
      </c>
      <c r="BK107" s="68"/>
    </row>
    <row r="108" spans="1:63" ht="24" customHeight="1" x14ac:dyDescent="0.2">
      <c r="A108" s="212">
        <v>6</v>
      </c>
      <c r="B108" s="197" t="s">
        <v>343</v>
      </c>
      <c r="C108" s="197" t="s">
        <v>344</v>
      </c>
      <c r="D108" s="228">
        <v>15774.85</v>
      </c>
      <c r="E108" s="197" t="s">
        <v>324</v>
      </c>
      <c r="F108" s="230">
        <v>40906</v>
      </c>
      <c r="G108" s="228">
        <v>15774.85</v>
      </c>
      <c r="H108" s="231">
        <v>0.03</v>
      </c>
      <c r="I108" s="218">
        <f t="shared" si="26"/>
        <v>473.24549999999999</v>
      </c>
      <c r="J108" s="219">
        <f t="shared" si="27"/>
        <v>2.5000000000000001E-3</v>
      </c>
      <c r="K108" s="218">
        <f t="shared" si="28"/>
        <v>39.437125000000002</v>
      </c>
      <c r="L108" s="218">
        <f t="shared" si="29"/>
        <v>1695.7963750000001</v>
      </c>
      <c r="M108" s="316">
        <f t="shared" si="30"/>
        <v>39.437125000000002</v>
      </c>
      <c r="N108" s="316">
        <f t="shared" si="31"/>
        <v>1735.2335</v>
      </c>
      <c r="O108" s="316">
        <f t="shared" si="32"/>
        <v>39.437125000000002</v>
      </c>
      <c r="P108" s="316">
        <f t="shared" si="33"/>
        <v>1774.670625</v>
      </c>
      <c r="Q108" s="316">
        <f t="shared" si="32"/>
        <v>39.437125000000002</v>
      </c>
      <c r="R108" s="316">
        <f t="shared" si="34"/>
        <v>1814.1077499999999</v>
      </c>
      <c r="S108" s="316">
        <f t="shared" si="32"/>
        <v>39.437125000000002</v>
      </c>
      <c r="T108" s="316">
        <v>1932.4191249999997</v>
      </c>
      <c r="U108" s="316">
        <f t="shared" si="35"/>
        <v>39.437125000000002</v>
      </c>
      <c r="V108" s="316">
        <f t="shared" si="36"/>
        <v>1971.8562499999996</v>
      </c>
      <c r="W108" s="316">
        <f t="shared" si="37"/>
        <v>2011.2933749999995</v>
      </c>
      <c r="X108" s="316">
        <f t="shared" si="38"/>
        <v>2050.7304999999997</v>
      </c>
      <c r="Y108" s="316">
        <v>39.44</v>
      </c>
      <c r="Z108" s="316">
        <f t="shared" si="39"/>
        <v>2129.6104999999998</v>
      </c>
      <c r="AA108" s="316">
        <v>39.44</v>
      </c>
      <c r="AB108" s="316">
        <f t="shared" si="40"/>
        <v>2169.0504999999998</v>
      </c>
      <c r="AC108" s="316">
        <f t="shared" si="41"/>
        <v>2208.4904999999999</v>
      </c>
      <c r="AD108" s="316">
        <f t="shared" si="42"/>
        <v>2247.9304999999999</v>
      </c>
      <c r="AE108" s="316">
        <f t="shared" si="43"/>
        <v>2287.3705</v>
      </c>
      <c r="AF108" s="316">
        <f t="shared" si="44"/>
        <v>2326.8105</v>
      </c>
      <c r="AG108" s="316">
        <f t="shared" si="45"/>
        <v>2366.2505000000001</v>
      </c>
      <c r="AH108" s="317">
        <f t="shared" si="46"/>
        <v>13408.5995</v>
      </c>
      <c r="AI108" s="317"/>
      <c r="AJ108" s="317"/>
      <c r="AK108" s="317"/>
      <c r="AL108" s="317"/>
      <c r="AM108" s="317"/>
      <c r="AN108" s="63">
        <v>42005</v>
      </c>
      <c r="AO108" s="45">
        <f t="shared" si="47"/>
        <v>1400</v>
      </c>
      <c r="AP108" s="45">
        <f t="shared" si="48"/>
        <v>46.027397260273972</v>
      </c>
      <c r="AQ108" s="45">
        <v>43</v>
      </c>
      <c r="AR108" s="65">
        <f t="shared" si="25"/>
        <v>1695.7963750000001</v>
      </c>
      <c r="BK108" s="68"/>
    </row>
    <row r="109" spans="1:63" ht="24" customHeight="1" x14ac:dyDescent="0.2">
      <c r="A109" s="212">
        <v>6</v>
      </c>
      <c r="B109" s="197" t="s">
        <v>345</v>
      </c>
      <c r="C109" s="197" t="s">
        <v>344</v>
      </c>
      <c r="D109" s="228">
        <v>15774.85</v>
      </c>
      <c r="E109" s="197" t="s">
        <v>324</v>
      </c>
      <c r="F109" s="230">
        <v>40906</v>
      </c>
      <c r="G109" s="228">
        <v>15774.85</v>
      </c>
      <c r="H109" s="231">
        <v>0.03</v>
      </c>
      <c r="I109" s="218">
        <f t="shared" si="26"/>
        <v>473.24549999999999</v>
      </c>
      <c r="J109" s="219">
        <f t="shared" si="27"/>
        <v>2.5000000000000001E-3</v>
      </c>
      <c r="K109" s="218">
        <f t="shared" si="28"/>
        <v>39.437125000000002</v>
      </c>
      <c r="L109" s="218">
        <f t="shared" si="29"/>
        <v>1695.7963750000001</v>
      </c>
      <c r="M109" s="316">
        <f t="shared" si="30"/>
        <v>39.437125000000002</v>
      </c>
      <c r="N109" s="316">
        <f t="shared" si="31"/>
        <v>1735.2335</v>
      </c>
      <c r="O109" s="316">
        <f t="shared" si="32"/>
        <v>39.437125000000002</v>
      </c>
      <c r="P109" s="316">
        <f t="shared" si="33"/>
        <v>1774.670625</v>
      </c>
      <c r="Q109" s="316">
        <f t="shared" si="32"/>
        <v>39.437125000000002</v>
      </c>
      <c r="R109" s="316">
        <f t="shared" si="34"/>
        <v>1814.1077499999999</v>
      </c>
      <c r="S109" s="316">
        <f t="shared" si="32"/>
        <v>39.437125000000002</v>
      </c>
      <c r="T109" s="316">
        <v>1932.4191249999997</v>
      </c>
      <c r="U109" s="316">
        <f t="shared" si="35"/>
        <v>39.437125000000002</v>
      </c>
      <c r="V109" s="316">
        <f t="shared" si="36"/>
        <v>1971.8562499999996</v>
      </c>
      <c r="W109" s="316">
        <f t="shared" si="37"/>
        <v>2011.2933749999995</v>
      </c>
      <c r="X109" s="316">
        <f t="shared" si="38"/>
        <v>2050.7304999999997</v>
      </c>
      <c r="Y109" s="316">
        <v>39.44</v>
      </c>
      <c r="Z109" s="316">
        <f t="shared" si="39"/>
        <v>2129.6104999999998</v>
      </c>
      <c r="AA109" s="316">
        <v>39.44</v>
      </c>
      <c r="AB109" s="316">
        <f t="shared" si="40"/>
        <v>2169.0504999999998</v>
      </c>
      <c r="AC109" s="316">
        <f t="shared" si="41"/>
        <v>2208.4904999999999</v>
      </c>
      <c r="AD109" s="316">
        <f t="shared" si="42"/>
        <v>2247.9304999999999</v>
      </c>
      <c r="AE109" s="316">
        <f t="shared" si="43"/>
        <v>2287.3705</v>
      </c>
      <c r="AF109" s="316">
        <f t="shared" si="44"/>
        <v>2326.8105</v>
      </c>
      <c r="AG109" s="316">
        <f t="shared" si="45"/>
        <v>2366.2505000000001</v>
      </c>
      <c r="AH109" s="317">
        <f t="shared" si="46"/>
        <v>13408.5995</v>
      </c>
      <c r="AI109" s="317"/>
      <c r="AJ109" s="317"/>
      <c r="AK109" s="317"/>
      <c r="AL109" s="317"/>
      <c r="AM109" s="317"/>
      <c r="AN109" s="63">
        <v>42005</v>
      </c>
      <c r="AO109" s="45">
        <f t="shared" si="47"/>
        <v>1400</v>
      </c>
      <c r="AP109" s="45">
        <f t="shared" si="48"/>
        <v>46.027397260273972</v>
      </c>
      <c r="AQ109" s="45">
        <v>43</v>
      </c>
      <c r="AR109" s="65">
        <f t="shared" si="25"/>
        <v>1695.7963750000001</v>
      </c>
      <c r="BK109" s="68"/>
    </row>
    <row r="110" spans="1:63" ht="24" customHeight="1" x14ac:dyDescent="0.2">
      <c r="A110" s="212">
        <v>6</v>
      </c>
      <c r="B110" s="197" t="s">
        <v>346</v>
      </c>
      <c r="C110" s="197" t="s">
        <v>344</v>
      </c>
      <c r="D110" s="228">
        <v>15774.85</v>
      </c>
      <c r="E110" s="197" t="s">
        <v>324</v>
      </c>
      <c r="F110" s="230">
        <v>40906</v>
      </c>
      <c r="G110" s="228">
        <v>15774.85</v>
      </c>
      <c r="H110" s="231">
        <v>0.03</v>
      </c>
      <c r="I110" s="218">
        <f t="shared" si="26"/>
        <v>473.24549999999999</v>
      </c>
      <c r="J110" s="219">
        <f t="shared" si="27"/>
        <v>2.5000000000000001E-3</v>
      </c>
      <c r="K110" s="218">
        <f t="shared" si="28"/>
        <v>39.437125000000002</v>
      </c>
      <c r="L110" s="218">
        <f t="shared" si="29"/>
        <v>1695.7963750000001</v>
      </c>
      <c r="M110" s="316">
        <f t="shared" si="30"/>
        <v>39.437125000000002</v>
      </c>
      <c r="N110" s="316">
        <f t="shared" si="31"/>
        <v>1735.2335</v>
      </c>
      <c r="O110" s="316">
        <f t="shared" si="32"/>
        <v>39.437125000000002</v>
      </c>
      <c r="P110" s="316">
        <f t="shared" si="33"/>
        <v>1774.670625</v>
      </c>
      <c r="Q110" s="316">
        <f t="shared" si="32"/>
        <v>39.437125000000002</v>
      </c>
      <c r="R110" s="316">
        <f t="shared" si="34"/>
        <v>1814.1077499999999</v>
      </c>
      <c r="S110" s="316">
        <f t="shared" si="32"/>
        <v>39.437125000000002</v>
      </c>
      <c r="T110" s="316">
        <v>1932.4191249999997</v>
      </c>
      <c r="U110" s="316">
        <f t="shared" si="35"/>
        <v>39.437125000000002</v>
      </c>
      <c r="V110" s="316">
        <f t="shared" si="36"/>
        <v>1971.8562499999996</v>
      </c>
      <c r="W110" s="316">
        <f t="shared" si="37"/>
        <v>2011.2933749999995</v>
      </c>
      <c r="X110" s="316">
        <f t="shared" si="38"/>
        <v>2050.7304999999997</v>
      </c>
      <c r="Y110" s="316">
        <v>39.44</v>
      </c>
      <c r="Z110" s="316">
        <f t="shared" si="39"/>
        <v>2129.6104999999998</v>
      </c>
      <c r="AA110" s="316">
        <v>39.44</v>
      </c>
      <c r="AB110" s="316">
        <f t="shared" si="40"/>
        <v>2169.0504999999998</v>
      </c>
      <c r="AC110" s="316">
        <f t="shared" si="41"/>
        <v>2208.4904999999999</v>
      </c>
      <c r="AD110" s="316">
        <f t="shared" si="42"/>
        <v>2247.9304999999999</v>
      </c>
      <c r="AE110" s="316">
        <f t="shared" si="43"/>
        <v>2287.3705</v>
      </c>
      <c r="AF110" s="316">
        <f t="shared" si="44"/>
        <v>2326.8105</v>
      </c>
      <c r="AG110" s="316">
        <f t="shared" si="45"/>
        <v>2366.2505000000001</v>
      </c>
      <c r="AH110" s="317">
        <f t="shared" si="46"/>
        <v>13408.5995</v>
      </c>
      <c r="AI110" s="317"/>
      <c r="AJ110" s="317"/>
      <c r="AK110" s="317"/>
      <c r="AL110" s="317"/>
      <c r="AM110" s="317"/>
      <c r="AN110" s="63">
        <v>42005</v>
      </c>
      <c r="AO110" s="45">
        <f t="shared" si="47"/>
        <v>1400</v>
      </c>
      <c r="AP110" s="45">
        <f t="shared" si="48"/>
        <v>46.027397260273972</v>
      </c>
      <c r="AQ110" s="45">
        <v>43</v>
      </c>
      <c r="AR110" s="65">
        <f t="shared" si="25"/>
        <v>1695.7963750000001</v>
      </c>
      <c r="BK110" s="68"/>
    </row>
    <row r="111" spans="1:63" ht="36" customHeight="1" x14ac:dyDescent="0.2">
      <c r="A111" s="212">
        <v>6</v>
      </c>
      <c r="B111" s="197" t="s">
        <v>347</v>
      </c>
      <c r="C111" s="197" t="s">
        <v>348</v>
      </c>
      <c r="D111" s="228">
        <v>42735.040000000001</v>
      </c>
      <c r="E111" s="197" t="s">
        <v>349</v>
      </c>
      <c r="F111" s="230">
        <v>40905</v>
      </c>
      <c r="G111" s="228">
        <v>42735.040000000001</v>
      </c>
      <c r="H111" s="231">
        <v>0.03</v>
      </c>
      <c r="I111" s="218">
        <f t="shared" si="26"/>
        <v>1282.0511999999999</v>
      </c>
      <c r="J111" s="219">
        <f t="shared" si="27"/>
        <v>2.5000000000000001E-3</v>
      </c>
      <c r="K111" s="218">
        <f t="shared" si="28"/>
        <v>106.83760000000001</v>
      </c>
      <c r="L111" s="218">
        <f t="shared" si="29"/>
        <v>4594.0168000000003</v>
      </c>
      <c r="M111" s="218">
        <f t="shared" si="30"/>
        <v>106.83759999999999</v>
      </c>
      <c r="N111" s="316">
        <f t="shared" si="31"/>
        <v>4700.8544000000002</v>
      </c>
      <c r="O111" s="316">
        <f t="shared" si="32"/>
        <v>106.83759999999999</v>
      </c>
      <c r="P111" s="316">
        <f t="shared" si="33"/>
        <v>4807.692</v>
      </c>
      <c r="Q111" s="316">
        <f t="shared" si="32"/>
        <v>106.83759999999999</v>
      </c>
      <c r="R111" s="316">
        <f t="shared" si="34"/>
        <v>4914.5295999999998</v>
      </c>
      <c r="S111" s="316">
        <f t="shared" si="32"/>
        <v>106.83759999999999</v>
      </c>
      <c r="T111" s="316">
        <v>5235.0423999999994</v>
      </c>
      <c r="U111" s="316">
        <f t="shared" si="35"/>
        <v>106.83759999999999</v>
      </c>
      <c r="V111" s="316">
        <f t="shared" si="36"/>
        <v>5341.8799999999992</v>
      </c>
      <c r="W111" s="316">
        <f t="shared" si="37"/>
        <v>5448.717599999999</v>
      </c>
      <c r="X111" s="316">
        <f t="shared" si="38"/>
        <v>5555.5551999999989</v>
      </c>
      <c r="Y111" s="316">
        <v>106.84</v>
      </c>
      <c r="Z111" s="316">
        <f t="shared" si="39"/>
        <v>5769.2351999999992</v>
      </c>
      <c r="AA111" s="316">
        <v>106.84</v>
      </c>
      <c r="AB111" s="316">
        <f t="shared" si="40"/>
        <v>5876.0751999999993</v>
      </c>
      <c r="AC111" s="316">
        <f t="shared" si="41"/>
        <v>5982.9151999999995</v>
      </c>
      <c r="AD111" s="316">
        <f t="shared" si="42"/>
        <v>6089.7551999999996</v>
      </c>
      <c r="AE111" s="316">
        <f t="shared" si="43"/>
        <v>6196.5951999999997</v>
      </c>
      <c r="AF111" s="316">
        <f t="shared" si="44"/>
        <v>6303.4351999999999</v>
      </c>
      <c r="AG111" s="316">
        <f t="shared" si="45"/>
        <v>6410.2752</v>
      </c>
      <c r="AH111" s="317">
        <f t="shared" si="46"/>
        <v>36324.764800000004</v>
      </c>
      <c r="AI111" s="317"/>
      <c r="AJ111" s="317"/>
      <c r="AK111" s="317"/>
      <c r="AL111" s="317"/>
      <c r="AM111" s="317"/>
      <c r="AN111" s="63">
        <v>42005</v>
      </c>
      <c r="AO111" s="45">
        <f t="shared" si="47"/>
        <v>1400</v>
      </c>
      <c r="AP111" s="45">
        <f t="shared" si="48"/>
        <v>46.027397260273972</v>
      </c>
      <c r="AQ111" s="45">
        <v>43</v>
      </c>
      <c r="AR111" s="65">
        <f t="shared" si="25"/>
        <v>4594.0168000000003</v>
      </c>
      <c r="BK111" s="68"/>
    </row>
    <row r="112" spans="1:63" ht="24" customHeight="1" x14ac:dyDescent="0.2">
      <c r="A112" s="212">
        <v>6</v>
      </c>
      <c r="B112" s="197" t="s">
        <v>350</v>
      </c>
      <c r="C112" s="197" t="s">
        <v>351</v>
      </c>
      <c r="D112" s="228">
        <v>42735.040000000001</v>
      </c>
      <c r="E112" s="197" t="s">
        <v>349</v>
      </c>
      <c r="F112" s="230">
        <v>40905</v>
      </c>
      <c r="G112" s="228">
        <v>42735.040000000001</v>
      </c>
      <c r="H112" s="231">
        <v>0.03</v>
      </c>
      <c r="I112" s="218">
        <f t="shared" si="26"/>
        <v>1282.0511999999999</v>
      </c>
      <c r="J112" s="219">
        <f t="shared" si="27"/>
        <v>2.5000000000000001E-3</v>
      </c>
      <c r="K112" s="218">
        <f t="shared" si="28"/>
        <v>106.83760000000001</v>
      </c>
      <c r="L112" s="218">
        <f t="shared" si="29"/>
        <v>4594.0168000000003</v>
      </c>
      <c r="M112" s="218">
        <f t="shared" si="30"/>
        <v>106.83759999999999</v>
      </c>
      <c r="N112" s="316">
        <f t="shared" si="31"/>
        <v>4700.8544000000002</v>
      </c>
      <c r="O112" s="316">
        <f t="shared" si="32"/>
        <v>106.83759999999999</v>
      </c>
      <c r="P112" s="316">
        <f t="shared" si="33"/>
        <v>4807.692</v>
      </c>
      <c r="Q112" s="316">
        <f t="shared" si="32"/>
        <v>106.83759999999999</v>
      </c>
      <c r="R112" s="316">
        <f t="shared" si="34"/>
        <v>4914.5295999999998</v>
      </c>
      <c r="S112" s="316">
        <f t="shared" si="32"/>
        <v>106.83759999999999</v>
      </c>
      <c r="T112" s="316">
        <v>5235.0423999999994</v>
      </c>
      <c r="U112" s="316">
        <f t="shared" si="35"/>
        <v>106.83759999999999</v>
      </c>
      <c r="V112" s="316">
        <f t="shared" si="36"/>
        <v>5341.8799999999992</v>
      </c>
      <c r="W112" s="316">
        <f t="shared" si="37"/>
        <v>5448.717599999999</v>
      </c>
      <c r="X112" s="316">
        <f t="shared" si="38"/>
        <v>5555.5551999999989</v>
      </c>
      <c r="Y112" s="316">
        <v>106.84</v>
      </c>
      <c r="Z112" s="316">
        <f t="shared" si="39"/>
        <v>5769.2351999999992</v>
      </c>
      <c r="AA112" s="316">
        <v>106.84</v>
      </c>
      <c r="AB112" s="316">
        <f t="shared" si="40"/>
        <v>5876.0751999999993</v>
      </c>
      <c r="AC112" s="316">
        <f t="shared" si="41"/>
        <v>5982.9151999999995</v>
      </c>
      <c r="AD112" s="316">
        <f t="shared" si="42"/>
        <v>6089.7551999999996</v>
      </c>
      <c r="AE112" s="316">
        <f t="shared" si="43"/>
        <v>6196.5951999999997</v>
      </c>
      <c r="AF112" s="316">
        <f t="shared" si="44"/>
        <v>6303.4351999999999</v>
      </c>
      <c r="AG112" s="316">
        <f t="shared" si="45"/>
        <v>6410.2752</v>
      </c>
      <c r="AH112" s="317">
        <f t="shared" si="46"/>
        <v>36324.764800000004</v>
      </c>
      <c r="AI112" s="317"/>
      <c r="AJ112" s="317"/>
      <c r="AK112" s="317"/>
      <c r="AL112" s="317"/>
      <c r="AM112" s="317"/>
      <c r="AN112" s="63">
        <v>42005</v>
      </c>
      <c r="AO112" s="45">
        <f t="shared" si="47"/>
        <v>1400</v>
      </c>
      <c r="AP112" s="45">
        <f t="shared" si="48"/>
        <v>46.027397260273972</v>
      </c>
      <c r="AQ112" s="45">
        <v>43</v>
      </c>
      <c r="AR112" s="65">
        <f t="shared" si="25"/>
        <v>4594.0168000000003</v>
      </c>
      <c r="BK112" s="68"/>
    </row>
    <row r="113" spans="1:63" ht="48" customHeight="1" x14ac:dyDescent="0.2">
      <c r="A113" s="212">
        <v>6</v>
      </c>
      <c r="B113" s="197" t="s">
        <v>352</v>
      </c>
      <c r="C113" s="197" t="s">
        <v>353</v>
      </c>
      <c r="D113" s="228">
        <v>29217.33</v>
      </c>
      <c r="E113" s="197" t="s">
        <v>349</v>
      </c>
      <c r="F113" s="230">
        <v>40905</v>
      </c>
      <c r="G113" s="228">
        <v>29217.33</v>
      </c>
      <c r="H113" s="231">
        <v>0.03</v>
      </c>
      <c r="I113" s="218">
        <f t="shared" si="26"/>
        <v>876.51990000000001</v>
      </c>
      <c r="J113" s="219">
        <f t="shared" si="27"/>
        <v>2.5000000000000001E-3</v>
      </c>
      <c r="K113" s="218">
        <f t="shared" si="28"/>
        <v>73.04332500000001</v>
      </c>
      <c r="L113" s="218">
        <f t="shared" si="29"/>
        <v>3140.8629750000005</v>
      </c>
      <c r="M113" s="218">
        <f t="shared" si="30"/>
        <v>73.043324999999996</v>
      </c>
      <c r="N113" s="316">
        <f t="shared" si="31"/>
        <v>3213.9063000000006</v>
      </c>
      <c r="O113" s="316">
        <f t="shared" si="32"/>
        <v>73.043324999999996</v>
      </c>
      <c r="P113" s="316">
        <f t="shared" si="33"/>
        <v>3286.9496250000007</v>
      </c>
      <c r="Q113" s="316">
        <f t="shared" si="32"/>
        <v>73.043324999999996</v>
      </c>
      <c r="R113" s="316">
        <f t="shared" si="34"/>
        <v>3359.9929500000007</v>
      </c>
      <c r="S113" s="316">
        <f t="shared" si="32"/>
        <v>73.043324999999996</v>
      </c>
      <c r="T113" s="316">
        <v>3579.122925000001</v>
      </c>
      <c r="U113" s="316">
        <f t="shared" si="35"/>
        <v>73.043324999999996</v>
      </c>
      <c r="V113" s="316">
        <f t="shared" si="36"/>
        <v>3652.1662500000011</v>
      </c>
      <c r="W113" s="316">
        <f t="shared" si="37"/>
        <v>3725.2095750000012</v>
      </c>
      <c r="X113" s="316">
        <f t="shared" si="38"/>
        <v>3798.2529000000013</v>
      </c>
      <c r="Y113" s="316">
        <v>73.040000000000006</v>
      </c>
      <c r="Z113" s="316">
        <f t="shared" si="39"/>
        <v>3944.3329000000012</v>
      </c>
      <c r="AA113" s="316">
        <v>73.040000000000006</v>
      </c>
      <c r="AB113" s="316">
        <f t="shared" si="40"/>
        <v>4017.3729000000012</v>
      </c>
      <c r="AC113" s="316">
        <f t="shared" si="41"/>
        <v>4090.4129000000012</v>
      </c>
      <c r="AD113" s="316">
        <f t="shared" si="42"/>
        <v>4163.4529000000011</v>
      </c>
      <c r="AE113" s="316">
        <f t="shared" si="43"/>
        <v>4236.4929000000011</v>
      </c>
      <c r="AF113" s="316">
        <f t="shared" si="44"/>
        <v>4309.5329000000011</v>
      </c>
      <c r="AG113" s="316">
        <f t="shared" si="45"/>
        <v>4382.572900000001</v>
      </c>
      <c r="AH113" s="317">
        <f t="shared" si="46"/>
        <v>24834.757100000003</v>
      </c>
      <c r="AI113" s="317"/>
      <c r="AJ113" s="317"/>
      <c r="AK113" s="317"/>
      <c r="AL113" s="317"/>
      <c r="AM113" s="317"/>
      <c r="AN113" s="63">
        <v>42005</v>
      </c>
      <c r="AO113" s="45">
        <f t="shared" si="47"/>
        <v>1400</v>
      </c>
      <c r="AP113" s="45">
        <f t="shared" si="48"/>
        <v>46.027397260273972</v>
      </c>
      <c r="AQ113" s="45">
        <v>43</v>
      </c>
      <c r="AR113" s="65">
        <f t="shared" si="25"/>
        <v>3140.8629750000005</v>
      </c>
      <c r="BK113" s="68"/>
    </row>
    <row r="114" spans="1:63" ht="48" customHeight="1" x14ac:dyDescent="0.2">
      <c r="A114" s="212">
        <v>6</v>
      </c>
      <c r="B114" s="197" t="s">
        <v>354</v>
      </c>
      <c r="C114" s="197" t="s">
        <v>355</v>
      </c>
      <c r="D114" s="228">
        <v>42735.040000000001</v>
      </c>
      <c r="E114" s="197" t="s">
        <v>349</v>
      </c>
      <c r="F114" s="230">
        <v>40905</v>
      </c>
      <c r="G114" s="228">
        <v>42735.040000000001</v>
      </c>
      <c r="H114" s="231">
        <v>0.03</v>
      </c>
      <c r="I114" s="218">
        <f t="shared" si="26"/>
        <v>1282.0511999999999</v>
      </c>
      <c r="J114" s="219">
        <f t="shared" si="27"/>
        <v>2.5000000000000001E-3</v>
      </c>
      <c r="K114" s="218">
        <f t="shared" si="28"/>
        <v>106.83760000000001</v>
      </c>
      <c r="L114" s="218">
        <f t="shared" si="29"/>
        <v>4594.0168000000003</v>
      </c>
      <c r="M114" s="316">
        <f t="shared" si="30"/>
        <v>106.83759999999999</v>
      </c>
      <c r="N114" s="316">
        <f t="shared" si="31"/>
        <v>4700.8544000000002</v>
      </c>
      <c r="O114" s="316">
        <f t="shared" si="32"/>
        <v>106.83759999999999</v>
      </c>
      <c r="P114" s="316">
        <f t="shared" si="33"/>
        <v>4807.692</v>
      </c>
      <c r="Q114" s="316">
        <f t="shared" si="32"/>
        <v>106.83759999999999</v>
      </c>
      <c r="R114" s="316">
        <f t="shared" si="34"/>
        <v>4914.5295999999998</v>
      </c>
      <c r="S114" s="316">
        <f t="shared" si="32"/>
        <v>106.83759999999999</v>
      </c>
      <c r="T114" s="316">
        <v>5235.0423999999994</v>
      </c>
      <c r="U114" s="316">
        <f t="shared" si="35"/>
        <v>106.83759999999999</v>
      </c>
      <c r="V114" s="316">
        <f t="shared" si="36"/>
        <v>5341.8799999999992</v>
      </c>
      <c r="W114" s="316">
        <f t="shared" si="37"/>
        <v>5448.717599999999</v>
      </c>
      <c r="X114" s="316">
        <f t="shared" si="38"/>
        <v>5555.5551999999989</v>
      </c>
      <c r="Y114" s="316">
        <v>106.84</v>
      </c>
      <c r="Z114" s="316">
        <f t="shared" si="39"/>
        <v>5769.2351999999992</v>
      </c>
      <c r="AA114" s="316">
        <v>106.84</v>
      </c>
      <c r="AB114" s="316">
        <f t="shared" si="40"/>
        <v>5876.0751999999993</v>
      </c>
      <c r="AC114" s="316">
        <f t="shared" si="41"/>
        <v>5982.9151999999995</v>
      </c>
      <c r="AD114" s="316">
        <f t="shared" si="42"/>
        <v>6089.7551999999996</v>
      </c>
      <c r="AE114" s="316">
        <f t="shared" si="43"/>
        <v>6196.5951999999997</v>
      </c>
      <c r="AF114" s="316">
        <f t="shared" si="44"/>
        <v>6303.4351999999999</v>
      </c>
      <c r="AG114" s="316">
        <f t="shared" si="45"/>
        <v>6410.2752</v>
      </c>
      <c r="AH114" s="317">
        <f t="shared" si="46"/>
        <v>36324.764800000004</v>
      </c>
      <c r="AI114" s="317"/>
      <c r="AJ114" s="317"/>
      <c r="AK114" s="317"/>
      <c r="AL114" s="317"/>
      <c r="AM114" s="317"/>
      <c r="AN114" s="63">
        <v>42005</v>
      </c>
      <c r="AO114" s="45">
        <f t="shared" si="47"/>
        <v>1400</v>
      </c>
      <c r="AP114" s="45">
        <f t="shared" si="48"/>
        <v>46.027397260273972</v>
      </c>
      <c r="AQ114" s="45">
        <v>43</v>
      </c>
      <c r="AR114" s="65">
        <f t="shared" si="25"/>
        <v>4594.0168000000003</v>
      </c>
      <c r="BK114" s="68"/>
    </row>
    <row r="115" spans="1:63" ht="24" customHeight="1" x14ac:dyDescent="0.2">
      <c r="A115" s="212">
        <v>6</v>
      </c>
      <c r="B115" s="197" t="s">
        <v>356</v>
      </c>
      <c r="C115" s="197" t="s">
        <v>357</v>
      </c>
      <c r="D115" s="228">
        <v>30596.69</v>
      </c>
      <c r="E115" s="197" t="s">
        <v>349</v>
      </c>
      <c r="F115" s="230">
        <v>40905</v>
      </c>
      <c r="G115" s="228">
        <v>30596.69</v>
      </c>
      <c r="H115" s="231">
        <v>0.03</v>
      </c>
      <c r="I115" s="218">
        <f t="shared" si="26"/>
        <v>917.90069999999992</v>
      </c>
      <c r="J115" s="219">
        <f t="shared" si="27"/>
        <v>2.5000000000000001E-3</v>
      </c>
      <c r="K115" s="218">
        <f t="shared" si="28"/>
        <v>76.491725000000002</v>
      </c>
      <c r="L115" s="218">
        <f t="shared" si="29"/>
        <v>3289.1441749999999</v>
      </c>
      <c r="M115" s="218">
        <f t="shared" si="30"/>
        <v>76.491724999999988</v>
      </c>
      <c r="N115" s="316">
        <f t="shared" si="31"/>
        <v>3365.6358999999998</v>
      </c>
      <c r="O115" s="316">
        <f t="shared" si="32"/>
        <v>76.491724999999988</v>
      </c>
      <c r="P115" s="316">
        <f t="shared" si="33"/>
        <v>3442.1276249999996</v>
      </c>
      <c r="Q115" s="316">
        <f t="shared" si="32"/>
        <v>76.491724999999988</v>
      </c>
      <c r="R115" s="316">
        <f t="shared" si="34"/>
        <v>3518.6193499999995</v>
      </c>
      <c r="S115" s="316">
        <f t="shared" si="32"/>
        <v>76.491724999999988</v>
      </c>
      <c r="T115" s="316">
        <v>3748.0945249999991</v>
      </c>
      <c r="U115" s="316">
        <f t="shared" si="35"/>
        <v>76.491724999999988</v>
      </c>
      <c r="V115" s="316">
        <f t="shared" si="36"/>
        <v>3824.5862499999989</v>
      </c>
      <c r="W115" s="316">
        <f t="shared" si="37"/>
        <v>3901.0779749999988</v>
      </c>
      <c r="X115" s="316">
        <f t="shared" si="38"/>
        <v>3977.5696999999986</v>
      </c>
      <c r="Y115" s="316">
        <v>76.489999999999995</v>
      </c>
      <c r="Z115" s="316">
        <f t="shared" si="39"/>
        <v>4130.5496999999987</v>
      </c>
      <c r="AA115" s="316">
        <v>76.489999999999995</v>
      </c>
      <c r="AB115" s="316">
        <f t="shared" si="40"/>
        <v>4207.0396999999984</v>
      </c>
      <c r="AC115" s="316">
        <f t="shared" si="41"/>
        <v>4283.5296999999982</v>
      </c>
      <c r="AD115" s="316">
        <f t="shared" si="42"/>
        <v>4360.019699999998</v>
      </c>
      <c r="AE115" s="316">
        <f t="shared" si="43"/>
        <v>4436.5096999999978</v>
      </c>
      <c r="AF115" s="316">
        <f t="shared" si="44"/>
        <v>4512.9996999999976</v>
      </c>
      <c r="AG115" s="316">
        <f t="shared" si="45"/>
        <v>4589.4896999999974</v>
      </c>
      <c r="AH115" s="317">
        <f t="shared" si="46"/>
        <v>26007.2003</v>
      </c>
      <c r="AI115" s="317"/>
      <c r="AJ115" s="317"/>
      <c r="AK115" s="317"/>
      <c r="AL115" s="317"/>
      <c r="AM115" s="317"/>
      <c r="AN115" s="63">
        <v>42005</v>
      </c>
      <c r="AO115" s="45">
        <f t="shared" si="47"/>
        <v>1400</v>
      </c>
      <c r="AP115" s="45">
        <f t="shared" si="48"/>
        <v>46.027397260273972</v>
      </c>
      <c r="AQ115" s="45">
        <v>43</v>
      </c>
      <c r="AR115" s="65">
        <f t="shared" si="25"/>
        <v>3289.1441749999999</v>
      </c>
      <c r="BK115" s="68"/>
    </row>
    <row r="116" spans="1:63" ht="24" customHeight="1" x14ac:dyDescent="0.2">
      <c r="A116" s="212">
        <v>6</v>
      </c>
      <c r="B116" s="197" t="s">
        <v>358</v>
      </c>
      <c r="C116" s="197" t="s">
        <v>359</v>
      </c>
      <c r="D116" s="228">
        <v>60089.88</v>
      </c>
      <c r="E116" s="197" t="s">
        <v>349</v>
      </c>
      <c r="F116" s="230">
        <v>40905</v>
      </c>
      <c r="G116" s="228">
        <v>60089.88</v>
      </c>
      <c r="H116" s="231">
        <v>0.03</v>
      </c>
      <c r="I116" s="218">
        <f t="shared" si="26"/>
        <v>1802.6963999999998</v>
      </c>
      <c r="J116" s="219">
        <f t="shared" si="27"/>
        <v>2.5000000000000001E-3</v>
      </c>
      <c r="K116" s="218">
        <f t="shared" si="28"/>
        <v>150.22469999999998</v>
      </c>
      <c r="L116" s="218">
        <f t="shared" si="29"/>
        <v>6459.6620999999996</v>
      </c>
      <c r="M116" s="218">
        <f t="shared" si="30"/>
        <v>150.22469999999998</v>
      </c>
      <c r="N116" s="316">
        <f t="shared" si="31"/>
        <v>6609.8867999999993</v>
      </c>
      <c r="O116" s="316">
        <f t="shared" si="32"/>
        <v>150.22469999999998</v>
      </c>
      <c r="P116" s="316">
        <f t="shared" si="33"/>
        <v>6760.1114999999991</v>
      </c>
      <c r="Q116" s="316">
        <f t="shared" si="32"/>
        <v>150.22469999999998</v>
      </c>
      <c r="R116" s="316">
        <f t="shared" si="34"/>
        <v>6910.3361999999988</v>
      </c>
      <c r="S116" s="316">
        <f t="shared" si="32"/>
        <v>150.22469999999998</v>
      </c>
      <c r="T116" s="316">
        <v>7361.0102999999981</v>
      </c>
      <c r="U116" s="316">
        <f t="shared" si="35"/>
        <v>150.22469999999998</v>
      </c>
      <c r="V116" s="316">
        <f t="shared" si="36"/>
        <v>7511.2349999999979</v>
      </c>
      <c r="W116" s="316">
        <f t="shared" si="37"/>
        <v>7661.4596999999976</v>
      </c>
      <c r="X116" s="316">
        <f t="shared" si="38"/>
        <v>7811.6843999999974</v>
      </c>
      <c r="Y116" s="316">
        <v>150.22</v>
      </c>
      <c r="Z116" s="316">
        <f t="shared" si="39"/>
        <v>8112.1243999999979</v>
      </c>
      <c r="AA116" s="316">
        <v>150.22</v>
      </c>
      <c r="AB116" s="316">
        <f t="shared" si="40"/>
        <v>8262.3443999999981</v>
      </c>
      <c r="AC116" s="316">
        <f t="shared" si="41"/>
        <v>8412.5643999999975</v>
      </c>
      <c r="AD116" s="316">
        <f t="shared" si="42"/>
        <v>8562.7843999999968</v>
      </c>
      <c r="AE116" s="316">
        <f t="shared" si="43"/>
        <v>8713.0043999999962</v>
      </c>
      <c r="AF116" s="316">
        <f t="shared" si="44"/>
        <v>8863.2243999999955</v>
      </c>
      <c r="AG116" s="316">
        <f t="shared" si="45"/>
        <v>9013.4443999999949</v>
      </c>
      <c r="AH116" s="317">
        <f t="shared" si="46"/>
        <v>51076.435600000004</v>
      </c>
      <c r="AI116" s="317"/>
      <c r="AJ116" s="317"/>
      <c r="AK116" s="317"/>
      <c r="AL116" s="317"/>
      <c r="AM116" s="317"/>
      <c r="AN116" s="63">
        <v>42005</v>
      </c>
      <c r="AO116" s="45">
        <f t="shared" si="47"/>
        <v>1400</v>
      </c>
      <c r="AP116" s="45">
        <f t="shared" si="48"/>
        <v>46.027397260273972</v>
      </c>
      <c r="AQ116" s="45">
        <v>43</v>
      </c>
      <c r="AR116" s="65">
        <f t="shared" si="25"/>
        <v>6459.6620999999996</v>
      </c>
      <c r="BK116" s="68"/>
    </row>
    <row r="117" spans="1:63" ht="72" customHeight="1" x14ac:dyDescent="0.2">
      <c r="A117" s="212">
        <v>6</v>
      </c>
      <c r="B117" s="197" t="s">
        <v>360</v>
      </c>
      <c r="C117" s="197" t="s">
        <v>361</v>
      </c>
      <c r="D117" s="228">
        <v>40600</v>
      </c>
      <c r="E117" s="229" t="s">
        <v>362</v>
      </c>
      <c r="F117" s="230">
        <v>40969</v>
      </c>
      <c r="G117" s="228">
        <v>40600</v>
      </c>
      <c r="H117" s="231">
        <v>0.03</v>
      </c>
      <c r="I117" s="218">
        <f t="shared" si="26"/>
        <v>1218</v>
      </c>
      <c r="J117" s="219">
        <f t="shared" si="27"/>
        <v>2.5000000000000001E-3</v>
      </c>
      <c r="K117" s="218">
        <f t="shared" si="28"/>
        <v>101.5</v>
      </c>
      <c r="L117" s="218">
        <f t="shared" si="29"/>
        <v>4364.5</v>
      </c>
      <c r="M117" s="316">
        <f t="shared" si="30"/>
        <v>101.5</v>
      </c>
      <c r="N117" s="316">
        <f t="shared" si="31"/>
        <v>4466</v>
      </c>
      <c r="O117" s="316">
        <f t="shared" si="32"/>
        <v>101.5</v>
      </c>
      <c r="P117" s="316">
        <f t="shared" si="33"/>
        <v>4567.5</v>
      </c>
      <c r="Q117" s="316">
        <f t="shared" si="32"/>
        <v>101.5</v>
      </c>
      <c r="R117" s="316">
        <f t="shared" si="34"/>
        <v>4669</v>
      </c>
      <c r="S117" s="316">
        <f t="shared" si="32"/>
        <v>101.5</v>
      </c>
      <c r="T117" s="316">
        <v>4973.5</v>
      </c>
      <c r="U117" s="316">
        <f t="shared" si="35"/>
        <v>101.5</v>
      </c>
      <c r="V117" s="316">
        <f t="shared" si="36"/>
        <v>5075</v>
      </c>
      <c r="W117" s="316">
        <f t="shared" si="37"/>
        <v>5176.5</v>
      </c>
      <c r="X117" s="316">
        <f t="shared" si="38"/>
        <v>5278</v>
      </c>
      <c r="Y117" s="316">
        <v>101.5</v>
      </c>
      <c r="Z117" s="316">
        <f t="shared" si="39"/>
        <v>5481</v>
      </c>
      <c r="AA117" s="316">
        <v>101.5</v>
      </c>
      <c r="AB117" s="316">
        <f t="shared" si="40"/>
        <v>5582.5</v>
      </c>
      <c r="AC117" s="316">
        <f t="shared" si="41"/>
        <v>5684</v>
      </c>
      <c r="AD117" s="316">
        <f t="shared" si="42"/>
        <v>5785.5</v>
      </c>
      <c r="AE117" s="316">
        <f t="shared" si="43"/>
        <v>5887</v>
      </c>
      <c r="AF117" s="316">
        <f t="shared" si="44"/>
        <v>5988.5</v>
      </c>
      <c r="AG117" s="316">
        <f t="shared" si="45"/>
        <v>6090</v>
      </c>
      <c r="AH117" s="317">
        <f t="shared" si="46"/>
        <v>34510</v>
      </c>
      <c r="AI117" s="317"/>
      <c r="AJ117" s="317"/>
      <c r="AK117" s="317"/>
      <c r="AL117" s="317"/>
      <c r="AM117" s="317"/>
      <c r="AN117" s="63">
        <v>42005</v>
      </c>
      <c r="AO117" s="45">
        <f t="shared" si="47"/>
        <v>1400</v>
      </c>
      <c r="AP117" s="45">
        <f t="shared" si="48"/>
        <v>46.027397260273972</v>
      </c>
      <c r="AQ117" s="45">
        <v>43</v>
      </c>
      <c r="AR117" s="65">
        <f t="shared" ref="AR117:AR148" si="49">+G117*J117*AQ117</f>
        <v>4364.5</v>
      </c>
      <c r="BK117" s="68"/>
    </row>
    <row r="118" spans="1:63" ht="72" customHeight="1" x14ac:dyDescent="0.2">
      <c r="A118" s="212">
        <v>6</v>
      </c>
      <c r="B118" s="197" t="s">
        <v>363</v>
      </c>
      <c r="C118" s="197" t="s">
        <v>364</v>
      </c>
      <c r="D118" s="228">
        <v>40600</v>
      </c>
      <c r="E118" s="229" t="s">
        <v>362</v>
      </c>
      <c r="F118" s="230">
        <v>40969</v>
      </c>
      <c r="G118" s="228">
        <v>40600</v>
      </c>
      <c r="H118" s="231">
        <v>0.03</v>
      </c>
      <c r="I118" s="218">
        <f t="shared" si="26"/>
        <v>1218</v>
      </c>
      <c r="J118" s="219">
        <f t="shared" si="27"/>
        <v>2.5000000000000001E-3</v>
      </c>
      <c r="K118" s="218">
        <f t="shared" si="28"/>
        <v>101.5</v>
      </c>
      <c r="L118" s="218">
        <f t="shared" si="29"/>
        <v>4364.5</v>
      </c>
      <c r="M118" s="316">
        <f t="shared" si="30"/>
        <v>101.5</v>
      </c>
      <c r="N118" s="316">
        <f t="shared" si="31"/>
        <v>4466</v>
      </c>
      <c r="O118" s="316">
        <f t="shared" si="32"/>
        <v>101.5</v>
      </c>
      <c r="P118" s="316">
        <f t="shared" si="33"/>
        <v>4567.5</v>
      </c>
      <c r="Q118" s="316">
        <f t="shared" si="32"/>
        <v>101.5</v>
      </c>
      <c r="R118" s="316">
        <f t="shared" si="34"/>
        <v>4669</v>
      </c>
      <c r="S118" s="316">
        <f t="shared" si="32"/>
        <v>101.5</v>
      </c>
      <c r="T118" s="316">
        <v>4973.5</v>
      </c>
      <c r="U118" s="316">
        <f t="shared" si="35"/>
        <v>101.5</v>
      </c>
      <c r="V118" s="316">
        <f t="shared" si="36"/>
        <v>5075</v>
      </c>
      <c r="W118" s="316">
        <f t="shared" si="37"/>
        <v>5176.5</v>
      </c>
      <c r="X118" s="316">
        <f t="shared" si="38"/>
        <v>5278</v>
      </c>
      <c r="Y118" s="316">
        <v>101.5</v>
      </c>
      <c r="Z118" s="316">
        <f t="shared" si="39"/>
        <v>5481</v>
      </c>
      <c r="AA118" s="316">
        <v>101.5</v>
      </c>
      <c r="AB118" s="316">
        <f t="shared" si="40"/>
        <v>5582.5</v>
      </c>
      <c r="AC118" s="316">
        <f t="shared" si="41"/>
        <v>5684</v>
      </c>
      <c r="AD118" s="316">
        <f t="shared" si="42"/>
        <v>5785.5</v>
      </c>
      <c r="AE118" s="316">
        <f t="shared" si="43"/>
        <v>5887</v>
      </c>
      <c r="AF118" s="316">
        <f t="shared" si="44"/>
        <v>5988.5</v>
      </c>
      <c r="AG118" s="316">
        <f t="shared" si="45"/>
        <v>6090</v>
      </c>
      <c r="AH118" s="317">
        <f t="shared" si="46"/>
        <v>34510</v>
      </c>
      <c r="AI118" s="317"/>
      <c r="AJ118" s="317"/>
      <c r="AK118" s="317"/>
      <c r="AL118" s="317"/>
      <c r="AM118" s="317"/>
      <c r="AN118" s="63">
        <v>42005</v>
      </c>
      <c r="AO118" s="45">
        <f t="shared" si="47"/>
        <v>1400</v>
      </c>
      <c r="AP118" s="45">
        <f t="shared" si="48"/>
        <v>46.027397260273972</v>
      </c>
      <c r="AQ118" s="45">
        <v>43</v>
      </c>
      <c r="AR118" s="65">
        <f t="shared" si="49"/>
        <v>4364.5</v>
      </c>
      <c r="BK118" s="68"/>
    </row>
    <row r="119" spans="1:63" ht="84" customHeight="1" x14ac:dyDescent="0.2">
      <c r="A119" s="212">
        <v>6</v>
      </c>
      <c r="B119" s="197" t="s">
        <v>365</v>
      </c>
      <c r="C119" s="197" t="s">
        <v>366</v>
      </c>
      <c r="D119" s="228">
        <v>19485.490000000002</v>
      </c>
      <c r="E119" s="197" t="s">
        <v>367</v>
      </c>
      <c r="F119" s="230">
        <v>41011</v>
      </c>
      <c r="G119" s="228">
        <v>19485.490000000002</v>
      </c>
      <c r="H119" s="231">
        <v>0.03</v>
      </c>
      <c r="I119" s="218">
        <f t="shared" si="26"/>
        <v>584.56470000000002</v>
      </c>
      <c r="J119" s="219">
        <f t="shared" si="27"/>
        <v>2.5000000000000001E-3</v>
      </c>
      <c r="K119" s="218">
        <f t="shared" si="28"/>
        <v>48.713725000000004</v>
      </c>
      <c r="L119" s="218">
        <f t="shared" si="29"/>
        <v>2094.6901750000002</v>
      </c>
      <c r="M119" s="218">
        <f t="shared" si="30"/>
        <v>48.713725000000004</v>
      </c>
      <c r="N119" s="316">
        <f t="shared" si="31"/>
        <v>2143.4039000000002</v>
      </c>
      <c r="O119" s="316">
        <f t="shared" si="32"/>
        <v>48.713725000000004</v>
      </c>
      <c r="P119" s="316">
        <f t="shared" si="33"/>
        <v>2192.1176250000003</v>
      </c>
      <c r="Q119" s="316">
        <f t="shared" si="32"/>
        <v>48.713725000000004</v>
      </c>
      <c r="R119" s="316">
        <f t="shared" si="34"/>
        <v>2240.8313500000004</v>
      </c>
      <c r="S119" s="316">
        <f t="shared" si="32"/>
        <v>48.713725000000004</v>
      </c>
      <c r="T119" s="316">
        <v>2386.9725250000006</v>
      </c>
      <c r="U119" s="316">
        <f t="shared" si="35"/>
        <v>48.713725000000004</v>
      </c>
      <c r="V119" s="316">
        <f t="shared" si="36"/>
        <v>2435.6862500000007</v>
      </c>
      <c r="W119" s="316">
        <f t="shared" si="37"/>
        <v>2484.3999750000007</v>
      </c>
      <c r="X119" s="316">
        <f t="shared" si="38"/>
        <v>2533.1137000000008</v>
      </c>
      <c r="Y119" s="316">
        <v>48.71</v>
      </c>
      <c r="Z119" s="316">
        <f t="shared" si="39"/>
        <v>2630.5337000000009</v>
      </c>
      <c r="AA119" s="316">
        <v>48.71</v>
      </c>
      <c r="AB119" s="316">
        <f t="shared" si="40"/>
        <v>2679.2437000000009</v>
      </c>
      <c r="AC119" s="316">
        <f t="shared" si="41"/>
        <v>2727.9537000000009</v>
      </c>
      <c r="AD119" s="316">
        <f t="shared" si="42"/>
        <v>2776.663700000001</v>
      </c>
      <c r="AE119" s="316">
        <f t="shared" si="43"/>
        <v>2825.373700000001</v>
      </c>
      <c r="AF119" s="316">
        <f t="shared" si="44"/>
        <v>2874.083700000001</v>
      </c>
      <c r="AG119" s="316">
        <f t="shared" si="45"/>
        <v>2922.7937000000011</v>
      </c>
      <c r="AH119" s="317">
        <f t="shared" si="46"/>
        <v>16562.6963</v>
      </c>
      <c r="AI119" s="317"/>
      <c r="AJ119" s="317"/>
      <c r="AK119" s="317"/>
      <c r="AL119" s="317"/>
      <c r="AM119" s="317"/>
      <c r="AN119" s="63">
        <v>42005</v>
      </c>
      <c r="AO119" s="45">
        <f t="shared" si="47"/>
        <v>1400</v>
      </c>
      <c r="AP119" s="45">
        <f t="shared" si="48"/>
        <v>46.027397260273972</v>
      </c>
      <c r="AQ119" s="45">
        <v>43</v>
      </c>
      <c r="AR119" s="65">
        <f t="shared" si="49"/>
        <v>2094.6901750000002</v>
      </c>
      <c r="BK119" s="68"/>
    </row>
    <row r="120" spans="1:63" ht="84" customHeight="1" x14ac:dyDescent="0.2">
      <c r="A120" s="212">
        <v>6</v>
      </c>
      <c r="B120" s="197" t="s">
        <v>368</v>
      </c>
      <c r="C120" s="197" t="s">
        <v>366</v>
      </c>
      <c r="D120" s="228">
        <v>19485.490000000002</v>
      </c>
      <c r="E120" s="197" t="s">
        <v>367</v>
      </c>
      <c r="F120" s="230">
        <v>41011</v>
      </c>
      <c r="G120" s="228">
        <v>19485.490000000002</v>
      </c>
      <c r="H120" s="231">
        <v>0.03</v>
      </c>
      <c r="I120" s="218">
        <f t="shared" si="26"/>
        <v>584.56470000000002</v>
      </c>
      <c r="J120" s="219">
        <f t="shared" si="27"/>
        <v>2.5000000000000001E-3</v>
      </c>
      <c r="K120" s="218">
        <f t="shared" si="28"/>
        <v>48.713725000000004</v>
      </c>
      <c r="L120" s="218">
        <f t="shared" si="29"/>
        <v>2094.6901750000002</v>
      </c>
      <c r="M120" s="218">
        <f t="shared" si="30"/>
        <v>48.713725000000004</v>
      </c>
      <c r="N120" s="316">
        <f t="shared" si="31"/>
        <v>2143.4039000000002</v>
      </c>
      <c r="O120" s="316">
        <f t="shared" si="32"/>
        <v>48.713725000000004</v>
      </c>
      <c r="P120" s="316">
        <f t="shared" si="33"/>
        <v>2192.1176250000003</v>
      </c>
      <c r="Q120" s="316">
        <f t="shared" si="32"/>
        <v>48.713725000000004</v>
      </c>
      <c r="R120" s="316">
        <f t="shared" si="34"/>
        <v>2240.8313500000004</v>
      </c>
      <c r="S120" s="316">
        <f t="shared" si="32"/>
        <v>48.713725000000004</v>
      </c>
      <c r="T120" s="316">
        <v>2386.9725250000006</v>
      </c>
      <c r="U120" s="316">
        <f t="shared" si="35"/>
        <v>48.713725000000004</v>
      </c>
      <c r="V120" s="316">
        <f t="shared" si="36"/>
        <v>2435.6862500000007</v>
      </c>
      <c r="W120" s="316">
        <f t="shared" si="37"/>
        <v>2484.3999750000007</v>
      </c>
      <c r="X120" s="316">
        <f t="shared" si="38"/>
        <v>2533.1137000000008</v>
      </c>
      <c r="Y120" s="316">
        <v>48.71</v>
      </c>
      <c r="Z120" s="316">
        <f t="shared" si="39"/>
        <v>2630.5337000000009</v>
      </c>
      <c r="AA120" s="316">
        <v>48.71</v>
      </c>
      <c r="AB120" s="316">
        <f t="shared" si="40"/>
        <v>2679.2437000000009</v>
      </c>
      <c r="AC120" s="316">
        <f t="shared" si="41"/>
        <v>2727.9537000000009</v>
      </c>
      <c r="AD120" s="316">
        <f t="shared" si="42"/>
        <v>2776.663700000001</v>
      </c>
      <c r="AE120" s="316">
        <f t="shared" si="43"/>
        <v>2825.373700000001</v>
      </c>
      <c r="AF120" s="316">
        <f t="shared" si="44"/>
        <v>2874.083700000001</v>
      </c>
      <c r="AG120" s="316">
        <f t="shared" si="45"/>
        <v>2922.7937000000011</v>
      </c>
      <c r="AH120" s="317">
        <f t="shared" si="46"/>
        <v>16562.6963</v>
      </c>
      <c r="AI120" s="317"/>
      <c r="AJ120" s="317"/>
      <c r="AK120" s="317"/>
      <c r="AL120" s="317"/>
      <c r="AM120" s="317"/>
      <c r="AN120" s="63">
        <v>42005</v>
      </c>
      <c r="AO120" s="45">
        <f t="shared" si="47"/>
        <v>1400</v>
      </c>
      <c r="AP120" s="45">
        <f t="shared" si="48"/>
        <v>46.027397260273972</v>
      </c>
      <c r="AQ120" s="45">
        <v>43</v>
      </c>
      <c r="AR120" s="65">
        <f t="shared" si="49"/>
        <v>2094.6901750000002</v>
      </c>
      <c r="BK120" s="68"/>
    </row>
    <row r="121" spans="1:63" ht="84" customHeight="1" x14ac:dyDescent="0.2">
      <c r="A121" s="212">
        <v>6</v>
      </c>
      <c r="B121" s="197" t="s">
        <v>369</v>
      </c>
      <c r="C121" s="197" t="s">
        <v>366</v>
      </c>
      <c r="D121" s="228">
        <v>19485.490000000002</v>
      </c>
      <c r="E121" s="197" t="s">
        <v>367</v>
      </c>
      <c r="F121" s="230">
        <v>41011</v>
      </c>
      <c r="G121" s="228">
        <v>19485.490000000002</v>
      </c>
      <c r="H121" s="231">
        <v>0.03</v>
      </c>
      <c r="I121" s="218">
        <f t="shared" si="26"/>
        <v>584.56470000000002</v>
      </c>
      <c r="J121" s="219">
        <f t="shared" si="27"/>
        <v>2.5000000000000001E-3</v>
      </c>
      <c r="K121" s="218">
        <f t="shared" si="28"/>
        <v>48.713725000000004</v>
      </c>
      <c r="L121" s="218">
        <f t="shared" si="29"/>
        <v>2094.6901750000002</v>
      </c>
      <c r="M121" s="218">
        <f t="shared" si="30"/>
        <v>48.713725000000004</v>
      </c>
      <c r="N121" s="316">
        <f t="shared" si="31"/>
        <v>2143.4039000000002</v>
      </c>
      <c r="O121" s="316">
        <f t="shared" si="32"/>
        <v>48.713725000000004</v>
      </c>
      <c r="P121" s="316">
        <f t="shared" si="33"/>
        <v>2192.1176250000003</v>
      </c>
      <c r="Q121" s="316">
        <f t="shared" si="32"/>
        <v>48.713725000000004</v>
      </c>
      <c r="R121" s="316">
        <f t="shared" si="34"/>
        <v>2240.8313500000004</v>
      </c>
      <c r="S121" s="316">
        <f t="shared" si="32"/>
        <v>48.713725000000004</v>
      </c>
      <c r="T121" s="316">
        <v>2386.9725250000006</v>
      </c>
      <c r="U121" s="316">
        <f t="shared" si="35"/>
        <v>48.713725000000004</v>
      </c>
      <c r="V121" s="316">
        <f t="shared" si="36"/>
        <v>2435.6862500000007</v>
      </c>
      <c r="W121" s="316">
        <f t="shared" si="37"/>
        <v>2484.3999750000007</v>
      </c>
      <c r="X121" s="316">
        <f t="shared" si="38"/>
        <v>2533.1137000000008</v>
      </c>
      <c r="Y121" s="316">
        <v>48.71</v>
      </c>
      <c r="Z121" s="316">
        <f t="shared" si="39"/>
        <v>2630.5337000000009</v>
      </c>
      <c r="AA121" s="316">
        <v>48.71</v>
      </c>
      <c r="AB121" s="316">
        <f t="shared" si="40"/>
        <v>2679.2437000000009</v>
      </c>
      <c r="AC121" s="316">
        <f t="shared" si="41"/>
        <v>2727.9537000000009</v>
      </c>
      <c r="AD121" s="316">
        <f t="shared" si="42"/>
        <v>2776.663700000001</v>
      </c>
      <c r="AE121" s="316">
        <f t="shared" si="43"/>
        <v>2825.373700000001</v>
      </c>
      <c r="AF121" s="316">
        <f t="shared" si="44"/>
        <v>2874.083700000001</v>
      </c>
      <c r="AG121" s="316">
        <f t="shared" si="45"/>
        <v>2922.7937000000011</v>
      </c>
      <c r="AH121" s="317">
        <f t="shared" si="46"/>
        <v>16562.6963</v>
      </c>
      <c r="AI121" s="317"/>
      <c r="AJ121" s="317"/>
      <c r="AK121" s="317"/>
      <c r="AL121" s="317"/>
      <c r="AM121" s="317"/>
      <c r="AN121" s="63">
        <v>42005</v>
      </c>
      <c r="AO121" s="45">
        <f t="shared" si="47"/>
        <v>1400</v>
      </c>
      <c r="AP121" s="45">
        <f t="shared" si="48"/>
        <v>46.027397260273972</v>
      </c>
      <c r="AQ121" s="45">
        <v>43</v>
      </c>
      <c r="AR121" s="65">
        <f t="shared" si="49"/>
        <v>2094.6901750000002</v>
      </c>
      <c r="BK121" s="68"/>
    </row>
    <row r="122" spans="1:63" ht="84" customHeight="1" x14ac:dyDescent="0.2">
      <c r="A122" s="212">
        <v>6</v>
      </c>
      <c r="B122" s="197" t="s">
        <v>370</v>
      </c>
      <c r="C122" s="197" t="s">
        <v>371</v>
      </c>
      <c r="D122" s="228">
        <v>20372.71</v>
      </c>
      <c r="E122" s="197" t="s">
        <v>367</v>
      </c>
      <c r="F122" s="230">
        <v>41011</v>
      </c>
      <c r="G122" s="228">
        <v>20372.71</v>
      </c>
      <c r="H122" s="231">
        <v>0.03</v>
      </c>
      <c r="I122" s="218">
        <f t="shared" si="26"/>
        <v>611.18129999999996</v>
      </c>
      <c r="J122" s="219">
        <f t="shared" si="27"/>
        <v>2.5000000000000001E-3</v>
      </c>
      <c r="K122" s="218">
        <f t="shared" si="28"/>
        <v>50.931775000000002</v>
      </c>
      <c r="L122" s="218">
        <f t="shared" si="29"/>
        <v>2190.0663250000002</v>
      </c>
      <c r="M122" s="218">
        <f t="shared" si="30"/>
        <v>50.931774999999995</v>
      </c>
      <c r="N122" s="316">
        <f t="shared" si="31"/>
        <v>2240.9981000000002</v>
      </c>
      <c r="O122" s="316">
        <f t="shared" si="32"/>
        <v>50.931774999999995</v>
      </c>
      <c r="P122" s="316">
        <f t="shared" si="33"/>
        <v>2291.9298750000003</v>
      </c>
      <c r="Q122" s="316">
        <f t="shared" si="32"/>
        <v>50.931774999999995</v>
      </c>
      <c r="R122" s="316">
        <f t="shared" si="34"/>
        <v>2342.8616500000003</v>
      </c>
      <c r="S122" s="316">
        <f t="shared" si="32"/>
        <v>50.931774999999995</v>
      </c>
      <c r="T122" s="316">
        <v>2495.6569750000003</v>
      </c>
      <c r="U122" s="316">
        <f t="shared" si="35"/>
        <v>50.931774999999995</v>
      </c>
      <c r="V122" s="316">
        <f t="shared" si="36"/>
        <v>2546.5887500000003</v>
      </c>
      <c r="W122" s="316">
        <f t="shared" si="37"/>
        <v>2597.5205250000004</v>
      </c>
      <c r="X122" s="316">
        <f t="shared" si="38"/>
        <v>2648.4523000000004</v>
      </c>
      <c r="Y122" s="316">
        <v>50.93</v>
      </c>
      <c r="Z122" s="316">
        <f t="shared" si="39"/>
        <v>2750.3123000000001</v>
      </c>
      <c r="AA122" s="316">
        <v>50.93</v>
      </c>
      <c r="AB122" s="316">
        <f t="shared" si="40"/>
        <v>2801.2422999999999</v>
      </c>
      <c r="AC122" s="316">
        <f t="shared" si="41"/>
        <v>2852.1722999999997</v>
      </c>
      <c r="AD122" s="316">
        <f t="shared" si="42"/>
        <v>2903.1022999999996</v>
      </c>
      <c r="AE122" s="316">
        <f t="shared" si="43"/>
        <v>2954.0322999999994</v>
      </c>
      <c r="AF122" s="316">
        <f t="shared" si="44"/>
        <v>3004.9622999999992</v>
      </c>
      <c r="AG122" s="316">
        <f t="shared" si="45"/>
        <v>3055.8922999999991</v>
      </c>
      <c r="AH122" s="317">
        <f t="shared" si="46"/>
        <v>17316.8177</v>
      </c>
      <c r="AI122" s="317"/>
      <c r="AJ122" s="317"/>
      <c r="AK122" s="317"/>
      <c r="AL122" s="317"/>
      <c r="AM122" s="317"/>
      <c r="AN122" s="63">
        <v>42005</v>
      </c>
      <c r="AO122" s="45">
        <f t="shared" si="47"/>
        <v>1400</v>
      </c>
      <c r="AP122" s="45">
        <f t="shared" si="48"/>
        <v>46.027397260273972</v>
      </c>
      <c r="AQ122" s="45">
        <v>43</v>
      </c>
      <c r="AR122" s="65">
        <f t="shared" si="49"/>
        <v>2190.0663250000002</v>
      </c>
      <c r="BK122" s="68"/>
    </row>
    <row r="123" spans="1:63" ht="84" customHeight="1" x14ac:dyDescent="0.2">
      <c r="A123" s="212">
        <v>6</v>
      </c>
      <c r="B123" s="197" t="s">
        <v>372</v>
      </c>
      <c r="C123" s="197" t="s">
        <v>371</v>
      </c>
      <c r="D123" s="228">
        <v>20372.71</v>
      </c>
      <c r="E123" s="197" t="s">
        <v>367</v>
      </c>
      <c r="F123" s="230">
        <v>41011</v>
      </c>
      <c r="G123" s="228">
        <v>20372.71</v>
      </c>
      <c r="H123" s="231">
        <v>0.03</v>
      </c>
      <c r="I123" s="218">
        <f t="shared" si="26"/>
        <v>611.18129999999996</v>
      </c>
      <c r="J123" s="219">
        <f t="shared" si="27"/>
        <v>2.5000000000000001E-3</v>
      </c>
      <c r="K123" s="218">
        <f t="shared" si="28"/>
        <v>50.931775000000002</v>
      </c>
      <c r="L123" s="218">
        <f t="shared" si="29"/>
        <v>2190.0663250000002</v>
      </c>
      <c r="M123" s="218">
        <f t="shared" si="30"/>
        <v>50.931774999999995</v>
      </c>
      <c r="N123" s="316">
        <f t="shared" si="31"/>
        <v>2240.9981000000002</v>
      </c>
      <c r="O123" s="316">
        <f t="shared" si="32"/>
        <v>50.931774999999995</v>
      </c>
      <c r="P123" s="316">
        <f t="shared" si="33"/>
        <v>2291.9298750000003</v>
      </c>
      <c r="Q123" s="316">
        <f t="shared" si="32"/>
        <v>50.931774999999995</v>
      </c>
      <c r="R123" s="316">
        <f t="shared" si="34"/>
        <v>2342.8616500000003</v>
      </c>
      <c r="S123" s="316">
        <f t="shared" si="32"/>
        <v>50.931774999999995</v>
      </c>
      <c r="T123" s="316">
        <v>2495.6569750000003</v>
      </c>
      <c r="U123" s="316">
        <f t="shared" si="35"/>
        <v>50.931774999999995</v>
      </c>
      <c r="V123" s="316">
        <f t="shared" si="36"/>
        <v>2546.5887500000003</v>
      </c>
      <c r="W123" s="316">
        <f t="shared" si="37"/>
        <v>2597.5205250000004</v>
      </c>
      <c r="X123" s="316">
        <f t="shared" si="38"/>
        <v>2648.4523000000004</v>
      </c>
      <c r="Y123" s="316">
        <v>50.93</v>
      </c>
      <c r="Z123" s="316">
        <f t="shared" si="39"/>
        <v>2750.3123000000001</v>
      </c>
      <c r="AA123" s="316">
        <v>50.93</v>
      </c>
      <c r="AB123" s="316">
        <f t="shared" si="40"/>
        <v>2801.2422999999999</v>
      </c>
      <c r="AC123" s="316">
        <f t="shared" si="41"/>
        <v>2852.1722999999997</v>
      </c>
      <c r="AD123" s="316">
        <f t="shared" si="42"/>
        <v>2903.1022999999996</v>
      </c>
      <c r="AE123" s="316">
        <f t="shared" si="43"/>
        <v>2954.0322999999994</v>
      </c>
      <c r="AF123" s="316">
        <f t="shared" si="44"/>
        <v>3004.9622999999992</v>
      </c>
      <c r="AG123" s="316">
        <f t="shared" si="45"/>
        <v>3055.8922999999991</v>
      </c>
      <c r="AH123" s="317">
        <f t="shared" si="46"/>
        <v>17316.8177</v>
      </c>
      <c r="AI123" s="317"/>
      <c r="AJ123" s="317"/>
      <c r="AK123" s="317"/>
      <c r="AL123" s="317"/>
      <c r="AM123" s="317"/>
      <c r="AN123" s="63">
        <v>42005</v>
      </c>
      <c r="AO123" s="45">
        <f t="shared" si="47"/>
        <v>1400</v>
      </c>
      <c r="AP123" s="45">
        <f t="shared" si="48"/>
        <v>46.027397260273972</v>
      </c>
      <c r="AQ123" s="45">
        <v>43</v>
      </c>
      <c r="AR123" s="65">
        <f t="shared" si="49"/>
        <v>2190.0663250000002</v>
      </c>
      <c r="BK123" s="68"/>
    </row>
    <row r="124" spans="1:63" ht="84" customHeight="1" x14ac:dyDescent="0.2">
      <c r="A124" s="212">
        <v>6</v>
      </c>
      <c r="B124" s="197" t="s">
        <v>373</v>
      </c>
      <c r="C124" s="197" t="s">
        <v>371</v>
      </c>
      <c r="D124" s="228">
        <v>20372.71</v>
      </c>
      <c r="E124" s="197" t="s">
        <v>367</v>
      </c>
      <c r="F124" s="230">
        <v>41011</v>
      </c>
      <c r="G124" s="228">
        <v>20372.71</v>
      </c>
      <c r="H124" s="231">
        <v>0.03</v>
      </c>
      <c r="I124" s="218">
        <f t="shared" si="26"/>
        <v>611.18129999999996</v>
      </c>
      <c r="J124" s="219">
        <f t="shared" si="27"/>
        <v>2.5000000000000001E-3</v>
      </c>
      <c r="K124" s="218">
        <f t="shared" si="28"/>
        <v>50.931775000000002</v>
      </c>
      <c r="L124" s="218">
        <f t="shared" si="29"/>
        <v>2190.0663250000002</v>
      </c>
      <c r="M124" s="218">
        <f t="shared" si="30"/>
        <v>50.931774999999995</v>
      </c>
      <c r="N124" s="316">
        <f t="shared" si="31"/>
        <v>2240.9981000000002</v>
      </c>
      <c r="O124" s="316">
        <f t="shared" si="32"/>
        <v>50.931774999999995</v>
      </c>
      <c r="P124" s="316">
        <f t="shared" si="33"/>
        <v>2291.9298750000003</v>
      </c>
      <c r="Q124" s="316">
        <f t="shared" si="32"/>
        <v>50.931774999999995</v>
      </c>
      <c r="R124" s="316">
        <f t="shared" si="34"/>
        <v>2342.8616500000003</v>
      </c>
      <c r="S124" s="316">
        <f t="shared" si="32"/>
        <v>50.931774999999995</v>
      </c>
      <c r="T124" s="316">
        <v>2495.6569750000003</v>
      </c>
      <c r="U124" s="316">
        <f t="shared" si="35"/>
        <v>50.931774999999995</v>
      </c>
      <c r="V124" s="316">
        <f t="shared" si="36"/>
        <v>2546.5887500000003</v>
      </c>
      <c r="W124" s="316">
        <f t="shared" si="37"/>
        <v>2597.5205250000004</v>
      </c>
      <c r="X124" s="316">
        <f t="shared" si="38"/>
        <v>2648.4523000000004</v>
      </c>
      <c r="Y124" s="316">
        <v>50.93</v>
      </c>
      <c r="Z124" s="316">
        <f t="shared" si="39"/>
        <v>2750.3123000000001</v>
      </c>
      <c r="AA124" s="316">
        <v>50.93</v>
      </c>
      <c r="AB124" s="316">
        <f t="shared" si="40"/>
        <v>2801.2422999999999</v>
      </c>
      <c r="AC124" s="316">
        <f t="shared" si="41"/>
        <v>2852.1722999999997</v>
      </c>
      <c r="AD124" s="316">
        <f t="shared" si="42"/>
        <v>2903.1022999999996</v>
      </c>
      <c r="AE124" s="316">
        <f t="shared" si="43"/>
        <v>2954.0322999999994</v>
      </c>
      <c r="AF124" s="316">
        <f t="shared" si="44"/>
        <v>3004.9622999999992</v>
      </c>
      <c r="AG124" s="316">
        <f t="shared" si="45"/>
        <v>3055.8922999999991</v>
      </c>
      <c r="AH124" s="317">
        <f t="shared" si="46"/>
        <v>17316.8177</v>
      </c>
      <c r="AI124" s="317"/>
      <c r="AJ124" s="317"/>
      <c r="AK124" s="317"/>
      <c r="AL124" s="317"/>
      <c r="AM124" s="317"/>
      <c r="AN124" s="63">
        <v>42005</v>
      </c>
      <c r="AO124" s="45">
        <f t="shared" si="47"/>
        <v>1400</v>
      </c>
      <c r="AP124" s="45">
        <f t="shared" si="48"/>
        <v>46.027397260273972</v>
      </c>
      <c r="AQ124" s="45">
        <v>43</v>
      </c>
      <c r="AR124" s="65">
        <f t="shared" si="49"/>
        <v>2190.0663250000002</v>
      </c>
      <c r="BK124" s="68"/>
    </row>
    <row r="125" spans="1:63" ht="60" customHeight="1" x14ac:dyDescent="0.2">
      <c r="A125" s="212">
        <v>6</v>
      </c>
      <c r="B125" s="197" t="s">
        <v>374</v>
      </c>
      <c r="C125" s="197" t="s">
        <v>375</v>
      </c>
      <c r="D125" s="228">
        <v>19503.21</v>
      </c>
      <c r="E125" s="197" t="s">
        <v>367</v>
      </c>
      <c r="F125" s="230">
        <v>41011</v>
      </c>
      <c r="G125" s="228">
        <v>19503.21</v>
      </c>
      <c r="H125" s="231">
        <v>0.03</v>
      </c>
      <c r="I125" s="218">
        <f t="shared" si="26"/>
        <v>585.09629999999993</v>
      </c>
      <c r="J125" s="219">
        <f t="shared" si="27"/>
        <v>2.5000000000000001E-3</v>
      </c>
      <c r="K125" s="218">
        <f t="shared" si="28"/>
        <v>48.758024999999996</v>
      </c>
      <c r="L125" s="218">
        <f t="shared" si="29"/>
        <v>2096.5950749999997</v>
      </c>
      <c r="M125" s="218">
        <f t="shared" si="30"/>
        <v>48.758024999999996</v>
      </c>
      <c r="N125" s="316">
        <f t="shared" si="31"/>
        <v>2145.3530999999998</v>
      </c>
      <c r="O125" s="316">
        <f t="shared" si="32"/>
        <v>48.758024999999996</v>
      </c>
      <c r="P125" s="316">
        <f t="shared" si="33"/>
        <v>2194.1111249999999</v>
      </c>
      <c r="Q125" s="316">
        <f t="shared" si="32"/>
        <v>48.758024999999996</v>
      </c>
      <c r="R125" s="316">
        <f t="shared" si="34"/>
        <v>2242.86915</v>
      </c>
      <c r="S125" s="316">
        <f t="shared" si="32"/>
        <v>48.758024999999996</v>
      </c>
      <c r="T125" s="316">
        <v>2389.1432250000003</v>
      </c>
      <c r="U125" s="316">
        <f t="shared" si="35"/>
        <v>48.758024999999996</v>
      </c>
      <c r="V125" s="316">
        <f t="shared" si="36"/>
        <v>2437.9012500000003</v>
      </c>
      <c r="W125" s="316">
        <f t="shared" si="37"/>
        <v>2486.6592750000004</v>
      </c>
      <c r="X125" s="316">
        <f t="shared" si="38"/>
        <v>2535.4173000000005</v>
      </c>
      <c r="Y125" s="316">
        <v>48.76</v>
      </c>
      <c r="Z125" s="316">
        <f t="shared" si="39"/>
        <v>2632.937300000001</v>
      </c>
      <c r="AA125" s="316">
        <v>48.76</v>
      </c>
      <c r="AB125" s="316">
        <f t="shared" si="40"/>
        <v>2681.6973000000012</v>
      </c>
      <c r="AC125" s="316">
        <f t="shared" si="41"/>
        <v>2730.4573000000014</v>
      </c>
      <c r="AD125" s="316">
        <f t="shared" si="42"/>
        <v>2779.2173000000016</v>
      </c>
      <c r="AE125" s="316">
        <f t="shared" si="43"/>
        <v>2827.9773000000018</v>
      </c>
      <c r="AF125" s="316">
        <f t="shared" si="44"/>
        <v>2876.7373000000021</v>
      </c>
      <c r="AG125" s="316">
        <f t="shared" si="45"/>
        <v>2925.4973000000023</v>
      </c>
      <c r="AH125" s="317">
        <f t="shared" si="46"/>
        <v>16577.712699999996</v>
      </c>
      <c r="AI125" s="317"/>
      <c r="AJ125" s="317"/>
      <c r="AK125" s="317"/>
      <c r="AL125" s="317"/>
      <c r="AM125" s="317"/>
      <c r="AN125" s="63">
        <v>42005</v>
      </c>
      <c r="AO125" s="45">
        <f t="shared" si="47"/>
        <v>1400</v>
      </c>
      <c r="AP125" s="45">
        <f t="shared" si="48"/>
        <v>46.027397260273972</v>
      </c>
      <c r="AQ125" s="45">
        <v>43</v>
      </c>
      <c r="AR125" s="65">
        <f t="shared" si="49"/>
        <v>2096.5950749999997</v>
      </c>
      <c r="BK125" s="68"/>
    </row>
    <row r="126" spans="1:63" ht="24" customHeight="1" x14ac:dyDescent="0.2">
      <c r="A126" s="212">
        <v>6</v>
      </c>
      <c r="B126" s="197" t="s">
        <v>376</v>
      </c>
      <c r="C126" s="197" t="s">
        <v>377</v>
      </c>
      <c r="D126" s="228">
        <v>3691.12</v>
      </c>
      <c r="E126" s="197" t="s">
        <v>367</v>
      </c>
      <c r="F126" s="230">
        <v>41011</v>
      </c>
      <c r="G126" s="228">
        <v>3691.12</v>
      </c>
      <c r="H126" s="231">
        <v>0.03</v>
      </c>
      <c r="I126" s="218">
        <f t="shared" si="26"/>
        <v>110.7336</v>
      </c>
      <c r="J126" s="219">
        <f t="shared" si="27"/>
        <v>2.5000000000000001E-3</v>
      </c>
      <c r="K126" s="218">
        <f t="shared" si="28"/>
        <v>9.2278000000000002</v>
      </c>
      <c r="L126" s="218">
        <f t="shared" si="29"/>
        <v>396.79540000000003</v>
      </c>
      <c r="M126" s="218">
        <f t="shared" si="30"/>
        <v>9.2278000000000002</v>
      </c>
      <c r="N126" s="218">
        <f t="shared" si="31"/>
        <v>406.02320000000003</v>
      </c>
      <c r="O126" s="316">
        <f t="shared" si="32"/>
        <v>9.2278000000000002</v>
      </c>
      <c r="P126" s="316">
        <f t="shared" si="33"/>
        <v>415.25100000000003</v>
      </c>
      <c r="Q126" s="316">
        <f t="shared" si="32"/>
        <v>9.2278000000000002</v>
      </c>
      <c r="R126" s="316">
        <f t="shared" si="34"/>
        <v>424.47880000000004</v>
      </c>
      <c r="S126" s="316">
        <f t="shared" si="32"/>
        <v>9.2278000000000002</v>
      </c>
      <c r="T126" s="316">
        <v>452.16220000000004</v>
      </c>
      <c r="U126" s="316">
        <f t="shared" si="35"/>
        <v>9.2278000000000002</v>
      </c>
      <c r="V126" s="316">
        <f t="shared" si="36"/>
        <v>461.39000000000004</v>
      </c>
      <c r="W126" s="316">
        <f t="shared" si="37"/>
        <v>470.61780000000005</v>
      </c>
      <c r="X126" s="316">
        <f t="shared" si="38"/>
        <v>479.84560000000005</v>
      </c>
      <c r="Y126" s="316">
        <v>9.23</v>
      </c>
      <c r="Z126" s="316">
        <f t="shared" si="39"/>
        <v>498.30560000000008</v>
      </c>
      <c r="AA126" s="316">
        <v>9.23</v>
      </c>
      <c r="AB126" s="316">
        <f t="shared" si="40"/>
        <v>507.5356000000001</v>
      </c>
      <c r="AC126" s="316">
        <f t="shared" si="41"/>
        <v>516.76560000000006</v>
      </c>
      <c r="AD126" s="316">
        <f t="shared" si="42"/>
        <v>525.99560000000008</v>
      </c>
      <c r="AE126" s="316">
        <f t="shared" si="43"/>
        <v>535.2256000000001</v>
      </c>
      <c r="AF126" s="316">
        <f t="shared" si="44"/>
        <v>544.45560000000012</v>
      </c>
      <c r="AG126" s="316">
        <f t="shared" si="45"/>
        <v>553.68560000000014</v>
      </c>
      <c r="AH126" s="317">
        <f t="shared" si="46"/>
        <v>3137.4343999999996</v>
      </c>
      <c r="AI126" s="317"/>
      <c r="AJ126" s="317"/>
      <c r="AK126" s="317"/>
      <c r="AL126" s="317"/>
      <c r="AM126" s="317"/>
      <c r="AN126" s="63">
        <v>42005</v>
      </c>
      <c r="AO126" s="45">
        <f t="shared" si="47"/>
        <v>1400</v>
      </c>
      <c r="AP126" s="45">
        <f t="shared" si="48"/>
        <v>46.027397260273972</v>
      </c>
      <c r="AQ126" s="45">
        <v>43</v>
      </c>
      <c r="AR126" s="65">
        <f t="shared" si="49"/>
        <v>396.79540000000003</v>
      </c>
      <c r="BK126" s="68"/>
    </row>
    <row r="127" spans="1:63" ht="24" customHeight="1" x14ac:dyDescent="0.2">
      <c r="A127" s="212">
        <v>6</v>
      </c>
      <c r="B127" s="197" t="s">
        <v>378</v>
      </c>
      <c r="C127" s="197" t="s">
        <v>377</v>
      </c>
      <c r="D127" s="228">
        <v>3691.12</v>
      </c>
      <c r="E127" s="197" t="s">
        <v>367</v>
      </c>
      <c r="F127" s="230">
        <v>41011</v>
      </c>
      <c r="G127" s="228">
        <v>3691.12</v>
      </c>
      <c r="H127" s="231">
        <v>0.03</v>
      </c>
      <c r="I127" s="218">
        <f t="shared" si="26"/>
        <v>110.7336</v>
      </c>
      <c r="J127" s="219">
        <f t="shared" si="27"/>
        <v>2.5000000000000001E-3</v>
      </c>
      <c r="K127" s="218">
        <f t="shared" si="28"/>
        <v>9.2278000000000002</v>
      </c>
      <c r="L127" s="218">
        <f t="shared" si="29"/>
        <v>396.79540000000003</v>
      </c>
      <c r="M127" s="218">
        <f t="shared" si="30"/>
        <v>9.2278000000000002</v>
      </c>
      <c r="N127" s="218">
        <f t="shared" si="31"/>
        <v>406.02320000000003</v>
      </c>
      <c r="O127" s="316">
        <f t="shared" si="32"/>
        <v>9.2278000000000002</v>
      </c>
      <c r="P127" s="316">
        <f t="shared" si="33"/>
        <v>415.25100000000003</v>
      </c>
      <c r="Q127" s="316">
        <f t="shared" si="32"/>
        <v>9.2278000000000002</v>
      </c>
      <c r="R127" s="316">
        <f t="shared" si="34"/>
        <v>424.47880000000004</v>
      </c>
      <c r="S127" s="316">
        <f t="shared" si="32"/>
        <v>9.2278000000000002</v>
      </c>
      <c r="T127" s="316">
        <v>452.16220000000004</v>
      </c>
      <c r="U127" s="316">
        <f t="shared" si="35"/>
        <v>9.2278000000000002</v>
      </c>
      <c r="V127" s="316">
        <f t="shared" si="36"/>
        <v>461.39000000000004</v>
      </c>
      <c r="W127" s="316">
        <f t="shared" si="37"/>
        <v>470.61780000000005</v>
      </c>
      <c r="X127" s="316">
        <f t="shared" si="38"/>
        <v>479.84560000000005</v>
      </c>
      <c r="Y127" s="316">
        <v>9.23</v>
      </c>
      <c r="Z127" s="316">
        <f t="shared" si="39"/>
        <v>498.30560000000008</v>
      </c>
      <c r="AA127" s="316">
        <v>9.23</v>
      </c>
      <c r="AB127" s="316">
        <f t="shared" si="40"/>
        <v>507.5356000000001</v>
      </c>
      <c r="AC127" s="316">
        <f t="shared" si="41"/>
        <v>516.76560000000006</v>
      </c>
      <c r="AD127" s="316">
        <f t="shared" si="42"/>
        <v>525.99560000000008</v>
      </c>
      <c r="AE127" s="316">
        <f t="shared" si="43"/>
        <v>535.2256000000001</v>
      </c>
      <c r="AF127" s="316">
        <f t="shared" si="44"/>
        <v>544.45560000000012</v>
      </c>
      <c r="AG127" s="316">
        <f t="shared" si="45"/>
        <v>553.68560000000014</v>
      </c>
      <c r="AH127" s="317">
        <f t="shared" si="46"/>
        <v>3137.4343999999996</v>
      </c>
      <c r="AI127" s="317"/>
      <c r="AJ127" s="317"/>
      <c r="AK127" s="317"/>
      <c r="AL127" s="317"/>
      <c r="AM127" s="317"/>
      <c r="AN127" s="63">
        <v>42005</v>
      </c>
      <c r="AO127" s="45">
        <f t="shared" si="47"/>
        <v>1400</v>
      </c>
      <c r="AP127" s="45">
        <f t="shared" si="48"/>
        <v>46.027397260273972</v>
      </c>
      <c r="AQ127" s="45">
        <v>43</v>
      </c>
      <c r="AR127" s="65">
        <f t="shared" si="49"/>
        <v>396.79540000000003</v>
      </c>
      <c r="BK127" s="68"/>
    </row>
    <row r="128" spans="1:63" ht="24" customHeight="1" x14ac:dyDescent="0.2">
      <c r="A128" s="212">
        <v>6</v>
      </c>
      <c r="B128" s="197" t="s">
        <v>379</v>
      </c>
      <c r="C128" s="197" t="s">
        <v>377</v>
      </c>
      <c r="D128" s="228">
        <v>3691.12</v>
      </c>
      <c r="E128" s="197" t="s">
        <v>367</v>
      </c>
      <c r="F128" s="230">
        <v>41011</v>
      </c>
      <c r="G128" s="228">
        <v>3691.12</v>
      </c>
      <c r="H128" s="231">
        <v>0.03</v>
      </c>
      <c r="I128" s="218">
        <f t="shared" si="26"/>
        <v>110.7336</v>
      </c>
      <c r="J128" s="219">
        <f t="shared" si="27"/>
        <v>2.5000000000000001E-3</v>
      </c>
      <c r="K128" s="218">
        <f t="shared" si="28"/>
        <v>9.2278000000000002</v>
      </c>
      <c r="L128" s="218">
        <f t="shared" si="29"/>
        <v>396.79540000000003</v>
      </c>
      <c r="M128" s="218">
        <f t="shared" si="30"/>
        <v>9.2278000000000002</v>
      </c>
      <c r="N128" s="218">
        <f t="shared" si="31"/>
        <v>406.02320000000003</v>
      </c>
      <c r="O128" s="316">
        <f t="shared" si="32"/>
        <v>9.2278000000000002</v>
      </c>
      <c r="P128" s="316">
        <f t="shared" si="33"/>
        <v>415.25100000000003</v>
      </c>
      <c r="Q128" s="316">
        <f t="shared" si="32"/>
        <v>9.2278000000000002</v>
      </c>
      <c r="R128" s="316">
        <f t="shared" si="34"/>
        <v>424.47880000000004</v>
      </c>
      <c r="S128" s="316">
        <f t="shared" si="32"/>
        <v>9.2278000000000002</v>
      </c>
      <c r="T128" s="316">
        <v>452.16220000000004</v>
      </c>
      <c r="U128" s="316">
        <f t="shared" si="35"/>
        <v>9.2278000000000002</v>
      </c>
      <c r="V128" s="316">
        <f t="shared" si="36"/>
        <v>461.39000000000004</v>
      </c>
      <c r="W128" s="316">
        <f t="shared" si="37"/>
        <v>470.61780000000005</v>
      </c>
      <c r="X128" s="316">
        <f t="shared" si="38"/>
        <v>479.84560000000005</v>
      </c>
      <c r="Y128" s="316">
        <v>9.23</v>
      </c>
      <c r="Z128" s="316">
        <f t="shared" si="39"/>
        <v>498.30560000000008</v>
      </c>
      <c r="AA128" s="316">
        <v>9.23</v>
      </c>
      <c r="AB128" s="316">
        <f t="shared" si="40"/>
        <v>507.5356000000001</v>
      </c>
      <c r="AC128" s="316">
        <f t="shared" si="41"/>
        <v>516.76560000000006</v>
      </c>
      <c r="AD128" s="316">
        <f t="shared" si="42"/>
        <v>525.99560000000008</v>
      </c>
      <c r="AE128" s="316">
        <f t="shared" si="43"/>
        <v>535.2256000000001</v>
      </c>
      <c r="AF128" s="316">
        <f t="shared" si="44"/>
        <v>544.45560000000012</v>
      </c>
      <c r="AG128" s="316">
        <f t="shared" si="45"/>
        <v>553.68560000000014</v>
      </c>
      <c r="AH128" s="317">
        <f t="shared" si="46"/>
        <v>3137.4343999999996</v>
      </c>
      <c r="AI128" s="317"/>
      <c r="AJ128" s="317"/>
      <c r="AK128" s="317"/>
      <c r="AL128" s="317"/>
      <c r="AM128" s="317"/>
      <c r="AN128" s="63">
        <v>42005</v>
      </c>
      <c r="AO128" s="45">
        <f t="shared" si="47"/>
        <v>1400</v>
      </c>
      <c r="AP128" s="45">
        <f t="shared" si="48"/>
        <v>46.027397260273972</v>
      </c>
      <c r="AQ128" s="45">
        <v>43</v>
      </c>
      <c r="AR128" s="65">
        <f t="shared" si="49"/>
        <v>396.79540000000003</v>
      </c>
      <c r="BK128" s="68"/>
    </row>
    <row r="129" spans="1:63" ht="36" customHeight="1" x14ac:dyDescent="0.2">
      <c r="A129" s="212">
        <v>6</v>
      </c>
      <c r="B129" s="197" t="s">
        <v>380</v>
      </c>
      <c r="C129" s="197" t="s">
        <v>381</v>
      </c>
      <c r="D129" s="228">
        <v>16486.37</v>
      </c>
      <c r="E129" s="197" t="s">
        <v>367</v>
      </c>
      <c r="F129" s="230">
        <v>41011</v>
      </c>
      <c r="G129" s="228">
        <v>16486.37</v>
      </c>
      <c r="H129" s="231">
        <v>0.03</v>
      </c>
      <c r="I129" s="218">
        <f t="shared" si="26"/>
        <v>494.59109999999993</v>
      </c>
      <c r="J129" s="219">
        <f t="shared" si="27"/>
        <v>2.5000000000000001E-3</v>
      </c>
      <c r="K129" s="218">
        <f t="shared" si="28"/>
        <v>41.215924999999999</v>
      </c>
      <c r="L129" s="218">
        <f t="shared" si="29"/>
        <v>1772.2847749999999</v>
      </c>
      <c r="M129" s="218">
        <f t="shared" si="30"/>
        <v>41.215924999999991</v>
      </c>
      <c r="N129" s="316">
        <f t="shared" si="31"/>
        <v>1813.5006999999998</v>
      </c>
      <c r="O129" s="316">
        <f t="shared" si="32"/>
        <v>41.215924999999991</v>
      </c>
      <c r="P129" s="316">
        <f t="shared" si="33"/>
        <v>1854.7166249999998</v>
      </c>
      <c r="Q129" s="316">
        <f t="shared" si="32"/>
        <v>41.215924999999991</v>
      </c>
      <c r="R129" s="316">
        <f t="shared" si="34"/>
        <v>1895.9325499999998</v>
      </c>
      <c r="S129" s="316">
        <f t="shared" si="32"/>
        <v>41.215924999999991</v>
      </c>
      <c r="T129" s="316">
        <v>2019.5803249999997</v>
      </c>
      <c r="U129" s="316">
        <f t="shared" si="35"/>
        <v>41.215924999999991</v>
      </c>
      <c r="V129" s="316">
        <f t="shared" si="36"/>
        <v>2060.7962499999999</v>
      </c>
      <c r="W129" s="316">
        <f t="shared" si="37"/>
        <v>2102.0121749999998</v>
      </c>
      <c r="X129" s="316">
        <f t="shared" si="38"/>
        <v>2143.2280999999998</v>
      </c>
      <c r="Y129" s="316">
        <v>41.22</v>
      </c>
      <c r="Z129" s="316">
        <f t="shared" si="39"/>
        <v>2225.6680999999994</v>
      </c>
      <c r="AA129" s="316">
        <v>41.22</v>
      </c>
      <c r="AB129" s="316">
        <f t="shared" si="40"/>
        <v>2266.8880999999992</v>
      </c>
      <c r="AC129" s="316">
        <f t="shared" si="41"/>
        <v>2308.108099999999</v>
      </c>
      <c r="AD129" s="316">
        <f t="shared" si="42"/>
        <v>2349.3280999999988</v>
      </c>
      <c r="AE129" s="316">
        <f t="shared" si="43"/>
        <v>2390.5480999999986</v>
      </c>
      <c r="AF129" s="316">
        <f t="shared" si="44"/>
        <v>2431.7680999999984</v>
      </c>
      <c r="AG129" s="316">
        <f t="shared" si="45"/>
        <v>2472.9880999999982</v>
      </c>
      <c r="AH129" s="317">
        <f t="shared" si="46"/>
        <v>14013.3819</v>
      </c>
      <c r="AI129" s="317"/>
      <c r="AJ129" s="317"/>
      <c r="AK129" s="317"/>
      <c r="AL129" s="317"/>
      <c r="AM129" s="317"/>
      <c r="AN129" s="63">
        <v>42005</v>
      </c>
      <c r="AO129" s="45">
        <f t="shared" si="47"/>
        <v>1400</v>
      </c>
      <c r="AP129" s="45">
        <f t="shared" si="48"/>
        <v>46.027397260273972</v>
      </c>
      <c r="AQ129" s="45">
        <v>43</v>
      </c>
      <c r="AR129" s="65">
        <f t="shared" si="49"/>
        <v>1772.2847749999999</v>
      </c>
      <c r="BK129" s="68"/>
    </row>
    <row r="130" spans="1:63" ht="36" customHeight="1" x14ac:dyDescent="0.2">
      <c r="A130" s="212">
        <v>6</v>
      </c>
      <c r="B130" s="197" t="s">
        <v>382</v>
      </c>
      <c r="C130" s="197" t="s">
        <v>381</v>
      </c>
      <c r="D130" s="228">
        <v>16486.37</v>
      </c>
      <c r="E130" s="197" t="s">
        <v>367</v>
      </c>
      <c r="F130" s="230">
        <v>41011</v>
      </c>
      <c r="G130" s="228">
        <v>16486.37</v>
      </c>
      <c r="H130" s="231">
        <v>0.03</v>
      </c>
      <c r="I130" s="218">
        <f t="shared" si="26"/>
        <v>494.59109999999993</v>
      </c>
      <c r="J130" s="219">
        <f t="shared" si="27"/>
        <v>2.5000000000000001E-3</v>
      </c>
      <c r="K130" s="218">
        <f t="shared" si="28"/>
        <v>41.215924999999999</v>
      </c>
      <c r="L130" s="218">
        <f t="shared" si="29"/>
        <v>1772.2847749999999</v>
      </c>
      <c r="M130" s="218">
        <f t="shared" si="30"/>
        <v>41.215924999999991</v>
      </c>
      <c r="N130" s="316">
        <f t="shared" si="31"/>
        <v>1813.5006999999998</v>
      </c>
      <c r="O130" s="316">
        <f t="shared" si="32"/>
        <v>41.215924999999991</v>
      </c>
      <c r="P130" s="316">
        <f t="shared" si="33"/>
        <v>1854.7166249999998</v>
      </c>
      <c r="Q130" s="316">
        <f t="shared" si="32"/>
        <v>41.215924999999991</v>
      </c>
      <c r="R130" s="316">
        <f t="shared" si="34"/>
        <v>1895.9325499999998</v>
      </c>
      <c r="S130" s="316">
        <f t="shared" si="32"/>
        <v>41.215924999999991</v>
      </c>
      <c r="T130" s="316">
        <v>2019.5803249999997</v>
      </c>
      <c r="U130" s="316">
        <f t="shared" si="35"/>
        <v>41.215924999999991</v>
      </c>
      <c r="V130" s="316">
        <f t="shared" si="36"/>
        <v>2060.7962499999999</v>
      </c>
      <c r="W130" s="316">
        <f t="shared" si="37"/>
        <v>2102.0121749999998</v>
      </c>
      <c r="X130" s="316">
        <f t="shared" si="38"/>
        <v>2143.2280999999998</v>
      </c>
      <c r="Y130" s="316">
        <v>41.22</v>
      </c>
      <c r="Z130" s="316">
        <f t="shared" si="39"/>
        <v>2225.6680999999994</v>
      </c>
      <c r="AA130" s="316">
        <v>41.22</v>
      </c>
      <c r="AB130" s="316">
        <f t="shared" si="40"/>
        <v>2266.8880999999992</v>
      </c>
      <c r="AC130" s="316">
        <f t="shared" si="41"/>
        <v>2308.108099999999</v>
      </c>
      <c r="AD130" s="316">
        <f t="shared" si="42"/>
        <v>2349.3280999999988</v>
      </c>
      <c r="AE130" s="316">
        <f t="shared" si="43"/>
        <v>2390.5480999999986</v>
      </c>
      <c r="AF130" s="316">
        <f t="shared" si="44"/>
        <v>2431.7680999999984</v>
      </c>
      <c r="AG130" s="316">
        <f t="shared" si="45"/>
        <v>2472.9880999999982</v>
      </c>
      <c r="AH130" s="317">
        <f t="shared" si="46"/>
        <v>14013.3819</v>
      </c>
      <c r="AI130" s="317"/>
      <c r="AJ130" s="317"/>
      <c r="AK130" s="317"/>
      <c r="AL130" s="317"/>
      <c r="AM130" s="317"/>
      <c r="AN130" s="63">
        <v>42005</v>
      </c>
      <c r="AO130" s="45">
        <f t="shared" si="47"/>
        <v>1400</v>
      </c>
      <c r="AP130" s="45">
        <f t="shared" si="48"/>
        <v>46.027397260273972</v>
      </c>
      <c r="AQ130" s="45">
        <v>43</v>
      </c>
      <c r="AR130" s="65">
        <f t="shared" si="49"/>
        <v>1772.2847749999999</v>
      </c>
      <c r="BK130" s="68"/>
    </row>
    <row r="131" spans="1:63" ht="24" customHeight="1" x14ac:dyDescent="0.2">
      <c r="A131" s="212">
        <v>6</v>
      </c>
      <c r="B131" s="197" t="s">
        <v>383</v>
      </c>
      <c r="C131" s="197" t="s">
        <v>384</v>
      </c>
      <c r="D131" s="228">
        <v>81168.92</v>
      </c>
      <c r="E131" s="229" t="s">
        <v>385</v>
      </c>
      <c r="F131" s="230">
        <v>41011</v>
      </c>
      <c r="G131" s="228">
        <v>81168.92</v>
      </c>
      <c r="H131" s="231">
        <v>0.03</v>
      </c>
      <c r="I131" s="218">
        <f t="shared" si="26"/>
        <v>2435.0675999999999</v>
      </c>
      <c r="J131" s="219">
        <f t="shared" si="27"/>
        <v>2.5000000000000001E-3</v>
      </c>
      <c r="K131" s="218">
        <f t="shared" si="28"/>
        <v>202.92230000000001</v>
      </c>
      <c r="L131" s="218">
        <f t="shared" si="29"/>
        <v>8725.6589000000004</v>
      </c>
      <c r="M131" s="316">
        <f t="shared" si="30"/>
        <v>202.92229999999998</v>
      </c>
      <c r="N131" s="316">
        <f t="shared" si="31"/>
        <v>8928.5812000000005</v>
      </c>
      <c r="O131" s="316">
        <f t="shared" si="32"/>
        <v>202.92229999999998</v>
      </c>
      <c r="P131" s="316">
        <f t="shared" si="33"/>
        <v>9131.5035000000007</v>
      </c>
      <c r="Q131" s="316">
        <f t="shared" si="32"/>
        <v>202.92229999999998</v>
      </c>
      <c r="R131" s="316">
        <f t="shared" si="34"/>
        <v>9334.4258000000009</v>
      </c>
      <c r="S131" s="316">
        <f t="shared" si="32"/>
        <v>202.92229999999998</v>
      </c>
      <c r="T131" s="316">
        <v>9943.1927000000014</v>
      </c>
      <c r="U131" s="316">
        <f t="shared" si="35"/>
        <v>202.92229999999998</v>
      </c>
      <c r="V131" s="316">
        <f t="shared" si="36"/>
        <v>10146.115000000002</v>
      </c>
      <c r="W131" s="316">
        <f t="shared" si="37"/>
        <v>10349.037300000002</v>
      </c>
      <c r="X131" s="316">
        <f t="shared" si="38"/>
        <v>10551.959600000002</v>
      </c>
      <c r="Y131" s="316">
        <v>202.92</v>
      </c>
      <c r="Z131" s="316">
        <f t="shared" si="39"/>
        <v>10957.799600000002</v>
      </c>
      <c r="AA131" s="316">
        <v>202.92</v>
      </c>
      <c r="AB131" s="316">
        <f t="shared" si="40"/>
        <v>11160.719600000002</v>
      </c>
      <c r="AC131" s="316">
        <f t="shared" si="41"/>
        <v>11363.639600000002</v>
      </c>
      <c r="AD131" s="316">
        <f t="shared" si="42"/>
        <v>11566.559600000002</v>
      </c>
      <c r="AE131" s="316">
        <f t="shared" si="43"/>
        <v>11769.479600000002</v>
      </c>
      <c r="AF131" s="316">
        <f t="shared" si="44"/>
        <v>11972.399600000002</v>
      </c>
      <c r="AG131" s="316">
        <f t="shared" si="45"/>
        <v>12175.319600000003</v>
      </c>
      <c r="AH131" s="317">
        <f t="shared" si="46"/>
        <v>68993.600399999996</v>
      </c>
      <c r="AI131" s="317"/>
      <c r="AJ131" s="317"/>
      <c r="AK131" s="317"/>
      <c r="AL131" s="317"/>
      <c r="AM131" s="317"/>
      <c r="AN131" s="63">
        <v>42005</v>
      </c>
      <c r="AO131" s="45">
        <f t="shared" si="47"/>
        <v>1400</v>
      </c>
      <c r="AP131" s="45">
        <f t="shared" si="48"/>
        <v>46.027397260273972</v>
      </c>
      <c r="AQ131" s="45">
        <v>43</v>
      </c>
      <c r="AR131" s="65">
        <f t="shared" si="49"/>
        <v>8725.6589000000004</v>
      </c>
      <c r="BK131" s="68"/>
    </row>
    <row r="132" spans="1:63" ht="24" customHeight="1" x14ac:dyDescent="0.2">
      <c r="A132" s="212">
        <v>6</v>
      </c>
      <c r="B132" s="197" t="s">
        <v>386</v>
      </c>
      <c r="C132" s="197" t="s">
        <v>387</v>
      </c>
      <c r="D132" s="228">
        <v>85419.38</v>
      </c>
      <c r="E132" s="229" t="s">
        <v>385</v>
      </c>
      <c r="F132" s="230">
        <v>41011</v>
      </c>
      <c r="G132" s="228">
        <v>85419.38</v>
      </c>
      <c r="H132" s="231">
        <v>0.03</v>
      </c>
      <c r="I132" s="218">
        <f t="shared" si="26"/>
        <v>2562.5814</v>
      </c>
      <c r="J132" s="219">
        <f t="shared" si="27"/>
        <v>2.5000000000000001E-3</v>
      </c>
      <c r="K132" s="218">
        <f t="shared" si="28"/>
        <v>213.54845</v>
      </c>
      <c r="L132" s="218">
        <f t="shared" si="29"/>
        <v>9182.5833500000008</v>
      </c>
      <c r="M132" s="218">
        <f t="shared" si="30"/>
        <v>213.54845</v>
      </c>
      <c r="N132" s="218">
        <f t="shared" si="31"/>
        <v>9396.131800000001</v>
      </c>
      <c r="O132" s="316">
        <f t="shared" si="32"/>
        <v>213.54845</v>
      </c>
      <c r="P132" s="316">
        <f t="shared" si="33"/>
        <v>9609.6802500000013</v>
      </c>
      <c r="Q132" s="316">
        <f t="shared" si="32"/>
        <v>213.54845</v>
      </c>
      <c r="R132" s="316">
        <f t="shared" si="34"/>
        <v>9823.2287000000015</v>
      </c>
      <c r="S132" s="316">
        <f t="shared" si="32"/>
        <v>213.54845</v>
      </c>
      <c r="T132" s="316">
        <v>10463.874050000002</v>
      </c>
      <c r="U132" s="316">
        <f t="shared" si="35"/>
        <v>213.54845</v>
      </c>
      <c r="V132" s="316">
        <f t="shared" si="36"/>
        <v>10677.422500000002</v>
      </c>
      <c r="W132" s="316">
        <f t="shared" si="37"/>
        <v>10890.970950000003</v>
      </c>
      <c r="X132" s="316">
        <f t="shared" si="38"/>
        <v>11104.519400000003</v>
      </c>
      <c r="Y132" s="316">
        <v>213.55</v>
      </c>
      <c r="Z132" s="316">
        <f t="shared" si="39"/>
        <v>11531.619400000001</v>
      </c>
      <c r="AA132" s="316">
        <v>213.55</v>
      </c>
      <c r="AB132" s="316">
        <f t="shared" si="40"/>
        <v>11745.169400000001</v>
      </c>
      <c r="AC132" s="316">
        <f t="shared" si="41"/>
        <v>11958.7194</v>
      </c>
      <c r="AD132" s="316">
        <f t="shared" si="42"/>
        <v>12172.269399999999</v>
      </c>
      <c r="AE132" s="316">
        <f t="shared" si="43"/>
        <v>12385.819399999998</v>
      </c>
      <c r="AF132" s="316">
        <f t="shared" si="44"/>
        <v>12599.369399999998</v>
      </c>
      <c r="AG132" s="316">
        <f t="shared" si="45"/>
        <v>12812.919399999997</v>
      </c>
      <c r="AH132" s="317">
        <f t="shared" si="46"/>
        <v>72606.460600000006</v>
      </c>
      <c r="AI132" s="317"/>
      <c r="AJ132" s="317"/>
      <c r="AK132" s="317"/>
      <c r="AL132" s="317"/>
      <c r="AM132" s="317"/>
      <c r="AN132" s="63">
        <v>42005</v>
      </c>
      <c r="AO132" s="45">
        <f t="shared" si="47"/>
        <v>1400</v>
      </c>
      <c r="AP132" s="45">
        <f t="shared" si="48"/>
        <v>46.027397260273972</v>
      </c>
      <c r="AQ132" s="45">
        <v>43</v>
      </c>
      <c r="AR132" s="65">
        <f t="shared" si="49"/>
        <v>9182.5833500000008</v>
      </c>
      <c r="BK132" s="68"/>
    </row>
    <row r="133" spans="1:63" ht="36" customHeight="1" x14ac:dyDescent="0.2">
      <c r="A133" s="212">
        <v>6</v>
      </c>
      <c r="B133" s="197" t="s">
        <v>388</v>
      </c>
      <c r="C133" s="197" t="s">
        <v>389</v>
      </c>
      <c r="D133" s="228">
        <v>53451.73</v>
      </c>
      <c r="E133" s="229" t="s">
        <v>390</v>
      </c>
      <c r="F133" s="230">
        <v>41011</v>
      </c>
      <c r="G133" s="228">
        <v>53451.73</v>
      </c>
      <c r="H133" s="231">
        <v>0.03</v>
      </c>
      <c r="I133" s="218">
        <f t="shared" si="26"/>
        <v>1603.5518999999999</v>
      </c>
      <c r="J133" s="219">
        <f t="shared" si="27"/>
        <v>2.5000000000000001E-3</v>
      </c>
      <c r="K133" s="218">
        <f t="shared" si="28"/>
        <v>133.62932500000002</v>
      </c>
      <c r="L133" s="218">
        <f t="shared" si="29"/>
        <v>5746.0609750000012</v>
      </c>
      <c r="M133" s="218">
        <f t="shared" si="30"/>
        <v>133.62932499999999</v>
      </c>
      <c r="N133" s="316">
        <f t="shared" si="31"/>
        <v>5879.6903000000011</v>
      </c>
      <c r="O133" s="316">
        <f t="shared" si="32"/>
        <v>133.62932499999999</v>
      </c>
      <c r="P133" s="316">
        <f t="shared" si="33"/>
        <v>6013.319625000001</v>
      </c>
      <c r="Q133" s="316">
        <f t="shared" si="32"/>
        <v>133.62932499999999</v>
      </c>
      <c r="R133" s="316">
        <f t="shared" si="34"/>
        <v>6146.9489500000009</v>
      </c>
      <c r="S133" s="316">
        <f t="shared" si="32"/>
        <v>133.62932499999999</v>
      </c>
      <c r="T133" s="316">
        <v>6547.8369250000005</v>
      </c>
      <c r="U133" s="316">
        <f t="shared" si="35"/>
        <v>133.62932499999999</v>
      </c>
      <c r="V133" s="316">
        <f t="shared" si="36"/>
        <v>6681.4662500000004</v>
      </c>
      <c r="W133" s="316">
        <f t="shared" si="37"/>
        <v>6815.0955750000003</v>
      </c>
      <c r="X133" s="316">
        <f t="shared" si="38"/>
        <v>6948.7249000000002</v>
      </c>
      <c r="Y133" s="316">
        <v>133.63</v>
      </c>
      <c r="Z133" s="316">
        <f t="shared" si="39"/>
        <v>7215.9849000000004</v>
      </c>
      <c r="AA133" s="316">
        <v>133.63</v>
      </c>
      <c r="AB133" s="316">
        <f t="shared" si="40"/>
        <v>7349.6149000000005</v>
      </c>
      <c r="AC133" s="316">
        <f t="shared" si="41"/>
        <v>7483.2449000000006</v>
      </c>
      <c r="AD133" s="316">
        <f t="shared" si="42"/>
        <v>7616.8749000000007</v>
      </c>
      <c r="AE133" s="316">
        <f t="shared" si="43"/>
        <v>7750.5049000000008</v>
      </c>
      <c r="AF133" s="316">
        <f t="shared" si="44"/>
        <v>7884.1349000000009</v>
      </c>
      <c r="AG133" s="316">
        <f t="shared" si="45"/>
        <v>8017.764900000001</v>
      </c>
      <c r="AH133" s="317">
        <f t="shared" si="46"/>
        <v>45433.965100000001</v>
      </c>
      <c r="AI133" s="317"/>
      <c r="AJ133" s="317"/>
      <c r="AK133" s="317"/>
      <c r="AL133" s="317"/>
      <c r="AM133" s="317"/>
      <c r="AN133" s="63">
        <v>42005</v>
      </c>
      <c r="AO133" s="45">
        <f t="shared" si="47"/>
        <v>1400</v>
      </c>
      <c r="AP133" s="45">
        <f t="shared" si="48"/>
        <v>46.027397260273972</v>
      </c>
      <c r="AQ133" s="45">
        <v>43</v>
      </c>
      <c r="AR133" s="65">
        <f t="shared" si="49"/>
        <v>5746.0609750000012</v>
      </c>
      <c r="BK133" s="68"/>
    </row>
    <row r="134" spans="1:63" ht="36" customHeight="1" x14ac:dyDescent="0.2">
      <c r="A134" s="212">
        <v>6</v>
      </c>
      <c r="B134" s="197" t="s">
        <v>391</v>
      </c>
      <c r="C134" s="197" t="s">
        <v>389</v>
      </c>
      <c r="D134" s="228">
        <v>53451.73</v>
      </c>
      <c r="E134" s="229" t="s">
        <v>390</v>
      </c>
      <c r="F134" s="230">
        <v>41011</v>
      </c>
      <c r="G134" s="228">
        <v>53451.73</v>
      </c>
      <c r="H134" s="231">
        <v>0.03</v>
      </c>
      <c r="I134" s="218">
        <f t="shared" si="26"/>
        <v>1603.5518999999999</v>
      </c>
      <c r="J134" s="219">
        <f t="shared" si="27"/>
        <v>2.5000000000000001E-3</v>
      </c>
      <c r="K134" s="218">
        <f t="shared" si="28"/>
        <v>133.62932500000002</v>
      </c>
      <c r="L134" s="218">
        <f t="shared" si="29"/>
        <v>5746.0609750000012</v>
      </c>
      <c r="M134" s="218">
        <f t="shared" si="30"/>
        <v>133.62932499999999</v>
      </c>
      <c r="N134" s="316">
        <f t="shared" si="31"/>
        <v>5879.6903000000011</v>
      </c>
      <c r="O134" s="316">
        <f t="shared" si="32"/>
        <v>133.62932499999999</v>
      </c>
      <c r="P134" s="316">
        <f t="shared" si="33"/>
        <v>6013.319625000001</v>
      </c>
      <c r="Q134" s="316">
        <f t="shared" si="32"/>
        <v>133.62932499999999</v>
      </c>
      <c r="R134" s="316">
        <f t="shared" si="34"/>
        <v>6146.9489500000009</v>
      </c>
      <c r="S134" s="316">
        <f t="shared" si="32"/>
        <v>133.62932499999999</v>
      </c>
      <c r="T134" s="316">
        <v>6547.8369250000005</v>
      </c>
      <c r="U134" s="316">
        <f t="shared" si="35"/>
        <v>133.62932499999999</v>
      </c>
      <c r="V134" s="316">
        <f t="shared" si="36"/>
        <v>6681.4662500000004</v>
      </c>
      <c r="W134" s="316">
        <f t="shared" si="37"/>
        <v>6815.0955750000003</v>
      </c>
      <c r="X134" s="316">
        <f t="shared" si="38"/>
        <v>6948.7249000000002</v>
      </c>
      <c r="Y134" s="316">
        <v>133.63</v>
      </c>
      <c r="Z134" s="316">
        <f t="shared" si="39"/>
        <v>7215.9849000000004</v>
      </c>
      <c r="AA134" s="316">
        <v>133.63</v>
      </c>
      <c r="AB134" s="316">
        <f t="shared" si="40"/>
        <v>7349.6149000000005</v>
      </c>
      <c r="AC134" s="316">
        <f t="shared" si="41"/>
        <v>7483.2449000000006</v>
      </c>
      <c r="AD134" s="316">
        <f t="shared" si="42"/>
        <v>7616.8749000000007</v>
      </c>
      <c r="AE134" s="316">
        <f t="shared" si="43"/>
        <v>7750.5049000000008</v>
      </c>
      <c r="AF134" s="316">
        <f t="shared" si="44"/>
        <v>7884.1349000000009</v>
      </c>
      <c r="AG134" s="316">
        <f t="shared" si="45"/>
        <v>8017.764900000001</v>
      </c>
      <c r="AH134" s="317">
        <f t="shared" si="46"/>
        <v>45433.965100000001</v>
      </c>
      <c r="AI134" s="317"/>
      <c r="AJ134" s="317"/>
      <c r="AK134" s="317"/>
      <c r="AL134" s="317"/>
      <c r="AM134" s="317"/>
      <c r="AN134" s="63">
        <v>42005</v>
      </c>
      <c r="AO134" s="45">
        <f t="shared" si="47"/>
        <v>1400</v>
      </c>
      <c r="AP134" s="45">
        <f t="shared" si="48"/>
        <v>46.027397260273972</v>
      </c>
      <c r="AQ134" s="45">
        <v>43</v>
      </c>
      <c r="AR134" s="65">
        <f t="shared" si="49"/>
        <v>5746.0609750000012</v>
      </c>
      <c r="BK134" s="68"/>
    </row>
    <row r="135" spans="1:63" ht="36" customHeight="1" x14ac:dyDescent="0.2">
      <c r="A135" s="212">
        <v>6</v>
      </c>
      <c r="B135" s="197" t="s">
        <v>392</v>
      </c>
      <c r="C135" s="197" t="s">
        <v>389</v>
      </c>
      <c r="D135" s="228">
        <v>53451.74</v>
      </c>
      <c r="E135" s="229" t="s">
        <v>390</v>
      </c>
      <c r="F135" s="230">
        <v>41011</v>
      </c>
      <c r="G135" s="228">
        <v>53451.74</v>
      </c>
      <c r="H135" s="231">
        <v>0.03</v>
      </c>
      <c r="I135" s="218">
        <f t="shared" si="26"/>
        <v>1603.5521999999999</v>
      </c>
      <c r="J135" s="219">
        <f t="shared" si="27"/>
        <v>2.5000000000000001E-3</v>
      </c>
      <c r="K135" s="218">
        <f t="shared" si="28"/>
        <v>133.62934999999999</v>
      </c>
      <c r="L135" s="218">
        <f t="shared" si="29"/>
        <v>5746.0620499999995</v>
      </c>
      <c r="M135" s="218">
        <f t="shared" si="30"/>
        <v>133.62934999999999</v>
      </c>
      <c r="N135" s="316">
        <f t="shared" si="31"/>
        <v>5879.6913999999997</v>
      </c>
      <c r="O135" s="316">
        <f t="shared" si="32"/>
        <v>133.62934999999999</v>
      </c>
      <c r="P135" s="316">
        <f t="shared" si="33"/>
        <v>6013.3207499999999</v>
      </c>
      <c r="Q135" s="316">
        <f t="shared" si="32"/>
        <v>133.62934999999999</v>
      </c>
      <c r="R135" s="316">
        <f t="shared" si="34"/>
        <v>6146.9501</v>
      </c>
      <c r="S135" s="316">
        <f t="shared" si="32"/>
        <v>133.62934999999999</v>
      </c>
      <c r="T135" s="316">
        <v>6547.8381500000005</v>
      </c>
      <c r="U135" s="316">
        <f t="shared" si="35"/>
        <v>133.62934999999999</v>
      </c>
      <c r="V135" s="316">
        <f t="shared" si="36"/>
        <v>6681.4675000000007</v>
      </c>
      <c r="W135" s="316">
        <f t="shared" si="37"/>
        <v>6815.0968500000008</v>
      </c>
      <c r="X135" s="316">
        <f t="shared" si="38"/>
        <v>6948.726200000001</v>
      </c>
      <c r="Y135" s="316">
        <v>133.63</v>
      </c>
      <c r="Z135" s="316">
        <f t="shared" si="39"/>
        <v>7215.9862000000012</v>
      </c>
      <c r="AA135" s="316">
        <v>133.63</v>
      </c>
      <c r="AB135" s="316">
        <f t="shared" si="40"/>
        <v>7349.6162000000013</v>
      </c>
      <c r="AC135" s="316">
        <f t="shared" si="41"/>
        <v>7483.2462000000014</v>
      </c>
      <c r="AD135" s="316">
        <f t="shared" si="42"/>
        <v>7616.8762000000015</v>
      </c>
      <c r="AE135" s="316">
        <f t="shared" si="43"/>
        <v>7750.5062000000016</v>
      </c>
      <c r="AF135" s="316">
        <f t="shared" si="44"/>
        <v>7884.1362000000017</v>
      </c>
      <c r="AG135" s="316">
        <f t="shared" si="45"/>
        <v>8017.7662000000018</v>
      </c>
      <c r="AH135" s="317">
        <f t="shared" si="46"/>
        <v>45433.973799999992</v>
      </c>
      <c r="AI135" s="317"/>
      <c r="AJ135" s="317"/>
      <c r="AK135" s="317"/>
      <c r="AL135" s="317"/>
      <c r="AM135" s="317"/>
      <c r="AN135" s="63">
        <v>42005</v>
      </c>
      <c r="AO135" s="45">
        <f t="shared" si="47"/>
        <v>1400</v>
      </c>
      <c r="AP135" s="45">
        <f t="shared" si="48"/>
        <v>46.027397260273972</v>
      </c>
      <c r="AQ135" s="45">
        <v>43</v>
      </c>
      <c r="AR135" s="65">
        <f t="shared" si="49"/>
        <v>5746.0620499999995</v>
      </c>
      <c r="BK135" s="68"/>
    </row>
    <row r="136" spans="1:63" ht="48" customHeight="1" x14ac:dyDescent="0.2">
      <c r="A136" s="212">
        <v>6</v>
      </c>
      <c r="B136" s="197" t="s">
        <v>393</v>
      </c>
      <c r="C136" s="197" t="s">
        <v>394</v>
      </c>
      <c r="D136" s="228">
        <v>40900.44</v>
      </c>
      <c r="E136" s="229" t="s">
        <v>395</v>
      </c>
      <c r="F136" s="230">
        <v>41011</v>
      </c>
      <c r="G136" s="228">
        <v>40900.44</v>
      </c>
      <c r="H136" s="231">
        <v>0.03</v>
      </c>
      <c r="I136" s="218">
        <f t="shared" si="26"/>
        <v>1227.0132000000001</v>
      </c>
      <c r="J136" s="219">
        <f t="shared" si="27"/>
        <v>2.5000000000000001E-3</v>
      </c>
      <c r="K136" s="218">
        <f t="shared" si="28"/>
        <v>102.25110000000001</v>
      </c>
      <c r="L136" s="218">
        <f t="shared" si="29"/>
        <v>4396.7973000000002</v>
      </c>
      <c r="M136" s="218">
        <f t="shared" si="30"/>
        <v>102.25110000000001</v>
      </c>
      <c r="N136" s="316">
        <f t="shared" si="31"/>
        <v>4499.0484000000006</v>
      </c>
      <c r="O136" s="316">
        <f t="shared" si="32"/>
        <v>102.25110000000001</v>
      </c>
      <c r="P136" s="316">
        <f t="shared" si="33"/>
        <v>4601.299500000001</v>
      </c>
      <c r="Q136" s="316">
        <f t="shared" si="32"/>
        <v>102.25110000000001</v>
      </c>
      <c r="R136" s="316">
        <f t="shared" si="34"/>
        <v>4703.5506000000014</v>
      </c>
      <c r="S136" s="316">
        <f t="shared" si="32"/>
        <v>102.25110000000001</v>
      </c>
      <c r="T136" s="316">
        <v>5010.3039000000026</v>
      </c>
      <c r="U136" s="316">
        <f t="shared" si="35"/>
        <v>102.25110000000001</v>
      </c>
      <c r="V136" s="316">
        <f t="shared" si="36"/>
        <v>5112.555000000003</v>
      </c>
      <c r="W136" s="316">
        <f t="shared" si="37"/>
        <v>5214.8061000000034</v>
      </c>
      <c r="X136" s="316">
        <f t="shared" si="38"/>
        <v>5317.0572000000038</v>
      </c>
      <c r="Y136" s="316">
        <v>102.25</v>
      </c>
      <c r="Z136" s="316">
        <f t="shared" si="39"/>
        <v>5521.5572000000038</v>
      </c>
      <c r="AA136" s="316">
        <v>102.25</v>
      </c>
      <c r="AB136" s="316">
        <f t="shared" si="40"/>
        <v>5623.8072000000038</v>
      </c>
      <c r="AC136" s="316">
        <f t="shared" si="41"/>
        <v>5726.0572000000038</v>
      </c>
      <c r="AD136" s="316">
        <f t="shared" si="42"/>
        <v>5828.3072000000038</v>
      </c>
      <c r="AE136" s="316">
        <f t="shared" si="43"/>
        <v>5930.5572000000038</v>
      </c>
      <c r="AF136" s="316">
        <f t="shared" si="44"/>
        <v>6032.8072000000038</v>
      </c>
      <c r="AG136" s="316">
        <f t="shared" si="45"/>
        <v>6135.0572000000038</v>
      </c>
      <c r="AH136" s="317">
        <f t="shared" si="46"/>
        <v>34765.382799999999</v>
      </c>
      <c r="AI136" s="317"/>
      <c r="AJ136" s="317"/>
      <c r="AK136" s="317"/>
      <c r="AL136" s="317"/>
      <c r="AM136" s="317"/>
      <c r="AN136" s="63">
        <v>42005</v>
      </c>
      <c r="AO136" s="45">
        <f t="shared" si="47"/>
        <v>1400</v>
      </c>
      <c r="AP136" s="45">
        <f t="shared" si="48"/>
        <v>46.027397260273972</v>
      </c>
      <c r="AQ136" s="45">
        <v>43</v>
      </c>
      <c r="AR136" s="65">
        <f t="shared" si="49"/>
        <v>4396.7973000000002</v>
      </c>
      <c r="BK136" s="68"/>
    </row>
    <row r="137" spans="1:63" ht="48" customHeight="1" x14ac:dyDescent="0.2">
      <c r="A137" s="212">
        <v>6</v>
      </c>
      <c r="B137" s="197" t="s">
        <v>396</v>
      </c>
      <c r="C137" s="197" t="s">
        <v>394</v>
      </c>
      <c r="D137" s="228">
        <v>40900.44</v>
      </c>
      <c r="E137" s="229" t="s">
        <v>395</v>
      </c>
      <c r="F137" s="230">
        <v>41011</v>
      </c>
      <c r="G137" s="228">
        <v>40900.44</v>
      </c>
      <c r="H137" s="231">
        <v>0.03</v>
      </c>
      <c r="I137" s="218">
        <f t="shared" si="26"/>
        <v>1227.0132000000001</v>
      </c>
      <c r="J137" s="219">
        <f t="shared" si="27"/>
        <v>2.5000000000000001E-3</v>
      </c>
      <c r="K137" s="218">
        <f t="shared" si="28"/>
        <v>102.25110000000001</v>
      </c>
      <c r="L137" s="218">
        <f t="shared" si="29"/>
        <v>4396.7973000000002</v>
      </c>
      <c r="M137" s="218">
        <f t="shared" si="30"/>
        <v>102.25110000000001</v>
      </c>
      <c r="N137" s="316">
        <f t="shared" si="31"/>
        <v>4499.0484000000006</v>
      </c>
      <c r="O137" s="316">
        <f t="shared" si="32"/>
        <v>102.25110000000001</v>
      </c>
      <c r="P137" s="316">
        <f t="shared" si="33"/>
        <v>4601.299500000001</v>
      </c>
      <c r="Q137" s="316">
        <f t="shared" si="32"/>
        <v>102.25110000000001</v>
      </c>
      <c r="R137" s="316">
        <f t="shared" si="34"/>
        <v>4703.5506000000014</v>
      </c>
      <c r="S137" s="316">
        <f t="shared" si="32"/>
        <v>102.25110000000001</v>
      </c>
      <c r="T137" s="316">
        <v>5010.3039000000026</v>
      </c>
      <c r="U137" s="316">
        <f t="shared" si="35"/>
        <v>102.25110000000001</v>
      </c>
      <c r="V137" s="316">
        <f t="shared" si="36"/>
        <v>5112.555000000003</v>
      </c>
      <c r="W137" s="316">
        <f t="shared" si="37"/>
        <v>5214.8061000000034</v>
      </c>
      <c r="X137" s="316">
        <f t="shared" si="38"/>
        <v>5317.0572000000038</v>
      </c>
      <c r="Y137" s="316">
        <v>102.25</v>
      </c>
      <c r="Z137" s="316">
        <f t="shared" si="39"/>
        <v>5521.5572000000038</v>
      </c>
      <c r="AA137" s="316">
        <v>102.25</v>
      </c>
      <c r="AB137" s="316">
        <f t="shared" si="40"/>
        <v>5623.8072000000038</v>
      </c>
      <c r="AC137" s="316">
        <f t="shared" si="41"/>
        <v>5726.0572000000038</v>
      </c>
      <c r="AD137" s="316">
        <f t="shared" si="42"/>
        <v>5828.3072000000038</v>
      </c>
      <c r="AE137" s="316">
        <f t="shared" si="43"/>
        <v>5930.5572000000038</v>
      </c>
      <c r="AF137" s="316">
        <f t="shared" si="44"/>
        <v>6032.8072000000038</v>
      </c>
      <c r="AG137" s="316">
        <f t="shared" si="45"/>
        <v>6135.0572000000038</v>
      </c>
      <c r="AH137" s="317">
        <f t="shared" si="46"/>
        <v>34765.382799999999</v>
      </c>
      <c r="AI137" s="317"/>
      <c r="AJ137" s="317"/>
      <c r="AK137" s="317"/>
      <c r="AL137" s="317"/>
      <c r="AM137" s="317"/>
      <c r="AN137" s="63">
        <v>42005</v>
      </c>
      <c r="AO137" s="45">
        <f t="shared" si="47"/>
        <v>1400</v>
      </c>
      <c r="AP137" s="45">
        <f t="shared" si="48"/>
        <v>46.027397260273972</v>
      </c>
      <c r="AQ137" s="45">
        <v>43</v>
      </c>
      <c r="AR137" s="65">
        <f t="shared" si="49"/>
        <v>4396.7973000000002</v>
      </c>
      <c r="BK137" s="68"/>
    </row>
    <row r="138" spans="1:63" ht="48" customHeight="1" x14ac:dyDescent="0.2">
      <c r="A138" s="212">
        <v>6</v>
      </c>
      <c r="B138" s="197" t="s">
        <v>397</v>
      </c>
      <c r="C138" s="197" t="s">
        <v>394</v>
      </c>
      <c r="D138" s="228">
        <v>40900.44</v>
      </c>
      <c r="E138" s="229" t="s">
        <v>395</v>
      </c>
      <c r="F138" s="230">
        <v>41011</v>
      </c>
      <c r="G138" s="228">
        <v>40900.44</v>
      </c>
      <c r="H138" s="231">
        <v>0.03</v>
      </c>
      <c r="I138" s="218">
        <f t="shared" si="26"/>
        <v>1227.0132000000001</v>
      </c>
      <c r="J138" s="219">
        <f t="shared" si="27"/>
        <v>2.5000000000000001E-3</v>
      </c>
      <c r="K138" s="218">
        <f t="shared" si="28"/>
        <v>102.25110000000001</v>
      </c>
      <c r="L138" s="218">
        <f t="shared" si="29"/>
        <v>4396.7973000000002</v>
      </c>
      <c r="M138" s="218">
        <f t="shared" si="30"/>
        <v>102.25110000000001</v>
      </c>
      <c r="N138" s="316">
        <f t="shared" si="31"/>
        <v>4499.0484000000006</v>
      </c>
      <c r="O138" s="316">
        <f t="shared" si="32"/>
        <v>102.25110000000001</v>
      </c>
      <c r="P138" s="316">
        <f t="shared" si="33"/>
        <v>4601.299500000001</v>
      </c>
      <c r="Q138" s="316">
        <f t="shared" si="32"/>
        <v>102.25110000000001</v>
      </c>
      <c r="R138" s="316">
        <f t="shared" si="34"/>
        <v>4703.5506000000014</v>
      </c>
      <c r="S138" s="316">
        <f t="shared" si="32"/>
        <v>102.25110000000001</v>
      </c>
      <c r="T138" s="316">
        <v>5010.3039000000026</v>
      </c>
      <c r="U138" s="316">
        <f t="shared" si="35"/>
        <v>102.25110000000001</v>
      </c>
      <c r="V138" s="316">
        <f t="shared" si="36"/>
        <v>5112.555000000003</v>
      </c>
      <c r="W138" s="316">
        <f t="shared" si="37"/>
        <v>5214.8061000000034</v>
      </c>
      <c r="X138" s="316">
        <f t="shared" si="38"/>
        <v>5317.0572000000038</v>
      </c>
      <c r="Y138" s="316">
        <v>102.25</v>
      </c>
      <c r="Z138" s="316">
        <f t="shared" si="39"/>
        <v>5521.5572000000038</v>
      </c>
      <c r="AA138" s="316">
        <v>102.25</v>
      </c>
      <c r="AB138" s="316">
        <f t="shared" si="40"/>
        <v>5623.8072000000038</v>
      </c>
      <c r="AC138" s="316">
        <f t="shared" si="41"/>
        <v>5726.0572000000038</v>
      </c>
      <c r="AD138" s="316">
        <f t="shared" si="42"/>
        <v>5828.3072000000038</v>
      </c>
      <c r="AE138" s="316">
        <f t="shared" si="43"/>
        <v>5930.5572000000038</v>
      </c>
      <c r="AF138" s="316">
        <f t="shared" si="44"/>
        <v>6032.8072000000038</v>
      </c>
      <c r="AG138" s="316">
        <f t="shared" si="45"/>
        <v>6135.0572000000038</v>
      </c>
      <c r="AH138" s="317">
        <f t="shared" si="46"/>
        <v>34765.382799999999</v>
      </c>
      <c r="AI138" s="317"/>
      <c r="AJ138" s="317"/>
      <c r="AK138" s="317"/>
      <c r="AL138" s="317"/>
      <c r="AM138" s="317"/>
      <c r="AN138" s="63">
        <v>42005</v>
      </c>
      <c r="AO138" s="45">
        <f t="shared" si="47"/>
        <v>1400</v>
      </c>
      <c r="AP138" s="45">
        <f t="shared" si="48"/>
        <v>46.027397260273972</v>
      </c>
      <c r="AQ138" s="45">
        <v>43</v>
      </c>
      <c r="AR138" s="65">
        <f t="shared" si="49"/>
        <v>4396.7973000000002</v>
      </c>
      <c r="BK138" s="68"/>
    </row>
    <row r="139" spans="1:63" ht="48" customHeight="1" x14ac:dyDescent="0.2">
      <c r="A139" s="212">
        <v>6</v>
      </c>
      <c r="B139" s="197" t="s">
        <v>398</v>
      </c>
      <c r="C139" s="197" t="s">
        <v>394</v>
      </c>
      <c r="D139" s="228">
        <v>40900.44</v>
      </c>
      <c r="E139" s="229" t="s">
        <v>395</v>
      </c>
      <c r="F139" s="230">
        <v>41011</v>
      </c>
      <c r="G139" s="228">
        <v>40900.44</v>
      </c>
      <c r="H139" s="231">
        <v>0.03</v>
      </c>
      <c r="I139" s="218">
        <f t="shared" si="26"/>
        <v>1227.0132000000001</v>
      </c>
      <c r="J139" s="219">
        <f t="shared" si="27"/>
        <v>2.5000000000000001E-3</v>
      </c>
      <c r="K139" s="218">
        <f t="shared" si="28"/>
        <v>102.25110000000001</v>
      </c>
      <c r="L139" s="218">
        <f t="shared" si="29"/>
        <v>4396.7973000000002</v>
      </c>
      <c r="M139" s="218">
        <f t="shared" si="30"/>
        <v>102.25110000000001</v>
      </c>
      <c r="N139" s="316">
        <f t="shared" si="31"/>
        <v>4499.0484000000006</v>
      </c>
      <c r="O139" s="316">
        <f t="shared" si="32"/>
        <v>102.25110000000001</v>
      </c>
      <c r="P139" s="316">
        <f t="shared" si="33"/>
        <v>4601.299500000001</v>
      </c>
      <c r="Q139" s="316">
        <f t="shared" si="32"/>
        <v>102.25110000000001</v>
      </c>
      <c r="R139" s="316">
        <f t="shared" si="34"/>
        <v>4703.5506000000014</v>
      </c>
      <c r="S139" s="316">
        <f t="shared" si="32"/>
        <v>102.25110000000001</v>
      </c>
      <c r="T139" s="316">
        <v>5010.3039000000026</v>
      </c>
      <c r="U139" s="316">
        <f t="shared" si="35"/>
        <v>102.25110000000001</v>
      </c>
      <c r="V139" s="316">
        <f t="shared" si="36"/>
        <v>5112.555000000003</v>
      </c>
      <c r="W139" s="316">
        <f t="shared" si="37"/>
        <v>5214.8061000000034</v>
      </c>
      <c r="X139" s="316">
        <f t="shared" si="38"/>
        <v>5317.0572000000038</v>
      </c>
      <c r="Y139" s="316">
        <v>102.25</v>
      </c>
      <c r="Z139" s="316">
        <f t="shared" si="39"/>
        <v>5521.5572000000038</v>
      </c>
      <c r="AA139" s="316">
        <v>102.25</v>
      </c>
      <c r="AB139" s="316">
        <f t="shared" si="40"/>
        <v>5623.8072000000038</v>
      </c>
      <c r="AC139" s="316">
        <f t="shared" si="41"/>
        <v>5726.0572000000038</v>
      </c>
      <c r="AD139" s="316">
        <f t="shared" si="42"/>
        <v>5828.3072000000038</v>
      </c>
      <c r="AE139" s="316">
        <f t="shared" si="43"/>
        <v>5930.5572000000038</v>
      </c>
      <c r="AF139" s="316">
        <f t="shared" si="44"/>
        <v>6032.8072000000038</v>
      </c>
      <c r="AG139" s="316">
        <f t="shared" si="45"/>
        <v>6135.0572000000038</v>
      </c>
      <c r="AH139" s="317">
        <f t="shared" si="46"/>
        <v>34765.382799999999</v>
      </c>
      <c r="AI139" s="317"/>
      <c r="AJ139" s="317"/>
      <c r="AK139" s="317"/>
      <c r="AL139" s="317"/>
      <c r="AM139" s="317"/>
      <c r="AN139" s="63">
        <v>42005</v>
      </c>
      <c r="AO139" s="45">
        <f t="shared" si="47"/>
        <v>1400</v>
      </c>
      <c r="AP139" s="45">
        <f t="shared" si="48"/>
        <v>46.027397260273972</v>
      </c>
      <c r="AQ139" s="45">
        <v>43</v>
      </c>
      <c r="AR139" s="65">
        <f t="shared" si="49"/>
        <v>4396.7973000000002</v>
      </c>
      <c r="BK139" s="68"/>
    </row>
    <row r="140" spans="1:63" ht="36" customHeight="1" x14ac:dyDescent="0.2">
      <c r="A140" s="212">
        <v>6</v>
      </c>
      <c r="B140" s="197" t="s">
        <v>399</v>
      </c>
      <c r="C140" s="197" t="s">
        <v>400</v>
      </c>
      <c r="D140" s="228">
        <v>65375.28</v>
      </c>
      <c r="E140" s="229" t="s">
        <v>401</v>
      </c>
      <c r="F140" s="230">
        <v>41011</v>
      </c>
      <c r="G140" s="228">
        <v>65375.28</v>
      </c>
      <c r="H140" s="231">
        <v>0.03</v>
      </c>
      <c r="I140" s="218">
        <f t="shared" si="26"/>
        <v>1961.2583999999999</v>
      </c>
      <c r="J140" s="219">
        <f t="shared" si="27"/>
        <v>2.5000000000000001E-3</v>
      </c>
      <c r="K140" s="218">
        <f t="shared" si="28"/>
        <v>163.43819999999999</v>
      </c>
      <c r="L140" s="218">
        <f t="shared" si="29"/>
        <v>7027.8425999999999</v>
      </c>
      <c r="M140" s="218">
        <f t="shared" si="30"/>
        <v>163.43819999999999</v>
      </c>
      <c r="N140" s="218">
        <f t="shared" si="31"/>
        <v>7191.2807999999995</v>
      </c>
      <c r="O140" s="316">
        <f t="shared" si="32"/>
        <v>163.43819999999999</v>
      </c>
      <c r="P140" s="316">
        <f t="shared" si="33"/>
        <v>7354.7189999999991</v>
      </c>
      <c r="Q140" s="316">
        <f t="shared" si="32"/>
        <v>163.43819999999999</v>
      </c>
      <c r="R140" s="316">
        <f t="shared" si="34"/>
        <v>7518.1571999999987</v>
      </c>
      <c r="S140" s="316">
        <f t="shared" si="32"/>
        <v>163.43819999999999</v>
      </c>
      <c r="T140" s="316">
        <v>8008.4717999999975</v>
      </c>
      <c r="U140" s="316">
        <f t="shared" si="35"/>
        <v>163.43819999999999</v>
      </c>
      <c r="V140" s="316">
        <f t="shared" si="36"/>
        <v>8171.9099999999971</v>
      </c>
      <c r="W140" s="316">
        <f t="shared" si="37"/>
        <v>8335.3481999999967</v>
      </c>
      <c r="X140" s="316">
        <f t="shared" si="38"/>
        <v>8498.7863999999972</v>
      </c>
      <c r="Y140" s="316">
        <v>163.44</v>
      </c>
      <c r="Z140" s="316">
        <f t="shared" si="39"/>
        <v>8825.6663999999982</v>
      </c>
      <c r="AA140" s="316">
        <v>163.44</v>
      </c>
      <c r="AB140" s="316">
        <f t="shared" si="40"/>
        <v>8989.1063999999988</v>
      </c>
      <c r="AC140" s="316">
        <f t="shared" si="41"/>
        <v>9152.5463999999993</v>
      </c>
      <c r="AD140" s="316">
        <f t="shared" si="42"/>
        <v>9315.9863999999998</v>
      </c>
      <c r="AE140" s="316">
        <f t="shared" si="43"/>
        <v>9479.4264000000003</v>
      </c>
      <c r="AF140" s="316">
        <f t="shared" si="44"/>
        <v>9642.8664000000008</v>
      </c>
      <c r="AG140" s="316">
        <f t="shared" si="45"/>
        <v>9806.3064000000013</v>
      </c>
      <c r="AH140" s="317">
        <f t="shared" si="46"/>
        <v>55568.973599999998</v>
      </c>
      <c r="AI140" s="317"/>
      <c r="AJ140" s="317"/>
      <c r="AK140" s="317"/>
      <c r="AL140" s="317"/>
      <c r="AM140" s="317"/>
      <c r="AN140" s="63">
        <v>42005</v>
      </c>
      <c r="AO140" s="45">
        <f t="shared" si="47"/>
        <v>1400</v>
      </c>
      <c r="AP140" s="45">
        <f t="shared" si="48"/>
        <v>46.027397260273972</v>
      </c>
      <c r="AQ140" s="45">
        <v>43</v>
      </c>
      <c r="AR140" s="65">
        <f t="shared" si="49"/>
        <v>7027.8425999999999</v>
      </c>
      <c r="BK140" s="68"/>
    </row>
    <row r="141" spans="1:63" ht="48" customHeight="1" x14ac:dyDescent="0.2">
      <c r="A141" s="212">
        <v>6</v>
      </c>
      <c r="B141" s="197" t="s">
        <v>402</v>
      </c>
      <c r="C141" s="197" t="s">
        <v>403</v>
      </c>
      <c r="D141" s="228">
        <v>55883.06</v>
      </c>
      <c r="E141" s="229" t="s">
        <v>401</v>
      </c>
      <c r="F141" s="230">
        <v>41011</v>
      </c>
      <c r="G141" s="228">
        <v>55883.06</v>
      </c>
      <c r="H141" s="231">
        <v>0.03</v>
      </c>
      <c r="I141" s="218">
        <f t="shared" si="26"/>
        <v>1676.4917999999998</v>
      </c>
      <c r="J141" s="219">
        <f t="shared" si="27"/>
        <v>2.5000000000000001E-3</v>
      </c>
      <c r="K141" s="218">
        <f t="shared" si="28"/>
        <v>139.70765</v>
      </c>
      <c r="L141" s="218">
        <f t="shared" si="29"/>
        <v>6007.4289500000004</v>
      </c>
      <c r="M141" s="218">
        <f t="shared" si="30"/>
        <v>139.70764999999997</v>
      </c>
      <c r="N141" s="316">
        <f t="shared" si="31"/>
        <v>6147.1366000000007</v>
      </c>
      <c r="O141" s="316">
        <f t="shared" si="32"/>
        <v>139.70764999999997</v>
      </c>
      <c r="P141" s="316">
        <f t="shared" si="33"/>
        <v>6286.844250000001</v>
      </c>
      <c r="Q141" s="316">
        <f t="shared" si="32"/>
        <v>139.70764999999997</v>
      </c>
      <c r="R141" s="316">
        <f t="shared" si="34"/>
        <v>6426.5519000000013</v>
      </c>
      <c r="S141" s="316">
        <f t="shared" si="32"/>
        <v>139.70764999999997</v>
      </c>
      <c r="T141" s="316">
        <v>6845.6748500000022</v>
      </c>
      <c r="U141" s="316">
        <f t="shared" si="35"/>
        <v>139.70764999999997</v>
      </c>
      <c r="V141" s="316">
        <f t="shared" si="36"/>
        <v>6985.3825000000024</v>
      </c>
      <c r="W141" s="316">
        <f t="shared" si="37"/>
        <v>7125.0901500000027</v>
      </c>
      <c r="X141" s="316">
        <f t="shared" si="38"/>
        <v>7264.797800000003</v>
      </c>
      <c r="Y141" s="316">
        <v>139.71</v>
      </c>
      <c r="Z141" s="316">
        <f t="shared" si="39"/>
        <v>7544.2178000000031</v>
      </c>
      <c r="AA141" s="316">
        <v>139.71</v>
      </c>
      <c r="AB141" s="316">
        <f t="shared" si="40"/>
        <v>7683.9278000000031</v>
      </c>
      <c r="AC141" s="316">
        <f t="shared" si="41"/>
        <v>7823.6378000000032</v>
      </c>
      <c r="AD141" s="316">
        <f t="shared" si="42"/>
        <v>7963.3478000000032</v>
      </c>
      <c r="AE141" s="316">
        <f t="shared" si="43"/>
        <v>8103.0578000000032</v>
      </c>
      <c r="AF141" s="316">
        <f t="shared" si="44"/>
        <v>8242.7678000000033</v>
      </c>
      <c r="AG141" s="316">
        <f t="shared" si="45"/>
        <v>8382.4778000000024</v>
      </c>
      <c r="AH141" s="317">
        <f t="shared" si="46"/>
        <v>47500.582199999997</v>
      </c>
      <c r="AI141" s="317"/>
      <c r="AJ141" s="317"/>
      <c r="AK141" s="317"/>
      <c r="AL141" s="317"/>
      <c r="AM141" s="317"/>
      <c r="AN141" s="63">
        <v>42005</v>
      </c>
      <c r="AO141" s="45">
        <f t="shared" si="47"/>
        <v>1400</v>
      </c>
      <c r="AP141" s="45">
        <f t="shared" si="48"/>
        <v>46.027397260273972</v>
      </c>
      <c r="AQ141" s="45">
        <v>43</v>
      </c>
      <c r="AR141" s="65">
        <f t="shared" si="49"/>
        <v>6007.4289500000004</v>
      </c>
      <c r="BK141" s="68"/>
    </row>
    <row r="142" spans="1:63" ht="48" customHeight="1" x14ac:dyDescent="0.2">
      <c r="A142" s="212">
        <v>6</v>
      </c>
      <c r="B142" s="197" t="s">
        <v>404</v>
      </c>
      <c r="C142" s="197" t="s">
        <v>403</v>
      </c>
      <c r="D142" s="228">
        <v>55883.06</v>
      </c>
      <c r="E142" s="229" t="s">
        <v>401</v>
      </c>
      <c r="F142" s="230">
        <v>41011</v>
      </c>
      <c r="G142" s="228">
        <v>55883.06</v>
      </c>
      <c r="H142" s="231">
        <v>0.03</v>
      </c>
      <c r="I142" s="218">
        <f t="shared" si="26"/>
        <v>1676.4917999999998</v>
      </c>
      <c r="J142" s="219">
        <f t="shared" si="27"/>
        <v>2.5000000000000001E-3</v>
      </c>
      <c r="K142" s="218">
        <f t="shared" si="28"/>
        <v>139.70765</v>
      </c>
      <c r="L142" s="218">
        <f t="shared" si="29"/>
        <v>6007.4289500000004</v>
      </c>
      <c r="M142" s="218">
        <f t="shared" si="30"/>
        <v>139.70764999999997</v>
      </c>
      <c r="N142" s="316">
        <f t="shared" si="31"/>
        <v>6147.1366000000007</v>
      </c>
      <c r="O142" s="316">
        <f t="shared" si="32"/>
        <v>139.70764999999997</v>
      </c>
      <c r="P142" s="316">
        <f t="shared" si="33"/>
        <v>6286.844250000001</v>
      </c>
      <c r="Q142" s="316">
        <f t="shared" si="32"/>
        <v>139.70764999999997</v>
      </c>
      <c r="R142" s="316">
        <f t="shared" si="34"/>
        <v>6426.5519000000013</v>
      </c>
      <c r="S142" s="316">
        <f t="shared" si="32"/>
        <v>139.70764999999997</v>
      </c>
      <c r="T142" s="316">
        <v>6845.6748500000022</v>
      </c>
      <c r="U142" s="316">
        <f t="shared" si="35"/>
        <v>139.70764999999997</v>
      </c>
      <c r="V142" s="316">
        <f t="shared" si="36"/>
        <v>6985.3825000000024</v>
      </c>
      <c r="W142" s="316">
        <f t="shared" si="37"/>
        <v>7125.0901500000027</v>
      </c>
      <c r="X142" s="316">
        <f t="shared" si="38"/>
        <v>7264.797800000003</v>
      </c>
      <c r="Y142" s="316">
        <v>139.71</v>
      </c>
      <c r="Z142" s="316">
        <f t="shared" si="39"/>
        <v>7544.2178000000031</v>
      </c>
      <c r="AA142" s="316">
        <v>139.71</v>
      </c>
      <c r="AB142" s="316">
        <f t="shared" si="40"/>
        <v>7683.9278000000031</v>
      </c>
      <c r="AC142" s="316">
        <f t="shared" si="41"/>
        <v>7823.6378000000032</v>
      </c>
      <c r="AD142" s="316">
        <f t="shared" si="42"/>
        <v>7963.3478000000032</v>
      </c>
      <c r="AE142" s="316">
        <f t="shared" si="43"/>
        <v>8103.0578000000032</v>
      </c>
      <c r="AF142" s="316">
        <f t="shared" si="44"/>
        <v>8242.7678000000033</v>
      </c>
      <c r="AG142" s="316">
        <f t="shared" si="45"/>
        <v>8382.4778000000024</v>
      </c>
      <c r="AH142" s="317">
        <f t="shared" si="46"/>
        <v>47500.582199999997</v>
      </c>
      <c r="AI142" s="317"/>
      <c r="AJ142" s="317"/>
      <c r="AK142" s="317"/>
      <c r="AL142" s="317"/>
      <c r="AM142" s="317"/>
      <c r="AN142" s="63">
        <v>42005</v>
      </c>
      <c r="AO142" s="45">
        <f t="shared" si="47"/>
        <v>1400</v>
      </c>
      <c r="AP142" s="45">
        <f t="shared" si="48"/>
        <v>46.027397260273972</v>
      </c>
      <c r="AQ142" s="45">
        <v>43</v>
      </c>
      <c r="AR142" s="65">
        <f t="shared" si="49"/>
        <v>6007.4289500000004</v>
      </c>
      <c r="BK142" s="68"/>
    </row>
    <row r="143" spans="1:63" ht="36" customHeight="1" x14ac:dyDescent="0.2">
      <c r="A143" s="212">
        <v>6</v>
      </c>
      <c r="B143" s="197" t="s">
        <v>405</v>
      </c>
      <c r="C143" s="197" t="s">
        <v>406</v>
      </c>
      <c r="D143" s="228">
        <v>57880.52</v>
      </c>
      <c r="E143" s="229" t="s">
        <v>407</v>
      </c>
      <c r="F143" s="230">
        <v>41011</v>
      </c>
      <c r="G143" s="228">
        <v>57880.52</v>
      </c>
      <c r="H143" s="231">
        <v>0.03</v>
      </c>
      <c r="I143" s="218">
        <f t="shared" si="26"/>
        <v>1736.4155999999998</v>
      </c>
      <c r="J143" s="219">
        <f t="shared" si="27"/>
        <v>2.5000000000000001E-3</v>
      </c>
      <c r="K143" s="218">
        <f t="shared" si="28"/>
        <v>144.7013</v>
      </c>
      <c r="L143" s="218">
        <f t="shared" si="29"/>
        <v>6222.1558999999997</v>
      </c>
      <c r="M143" s="218">
        <f t="shared" si="30"/>
        <v>144.70129999999997</v>
      </c>
      <c r="N143" s="316">
        <f t="shared" si="31"/>
        <v>6366.8571999999995</v>
      </c>
      <c r="O143" s="316">
        <f t="shared" si="32"/>
        <v>144.70129999999997</v>
      </c>
      <c r="P143" s="316">
        <f t="shared" si="33"/>
        <v>6511.5584999999992</v>
      </c>
      <c r="Q143" s="316">
        <f t="shared" si="32"/>
        <v>144.70129999999997</v>
      </c>
      <c r="R143" s="316">
        <f t="shared" si="34"/>
        <v>6656.2597999999989</v>
      </c>
      <c r="S143" s="316">
        <f t="shared" si="32"/>
        <v>144.70129999999997</v>
      </c>
      <c r="T143" s="316">
        <v>7090.3636999999981</v>
      </c>
      <c r="U143" s="316">
        <f t="shared" si="35"/>
        <v>144.70129999999997</v>
      </c>
      <c r="V143" s="316">
        <f t="shared" si="36"/>
        <v>7235.0649999999978</v>
      </c>
      <c r="W143" s="316">
        <f t="shared" si="37"/>
        <v>7379.7662999999975</v>
      </c>
      <c r="X143" s="316">
        <f t="shared" si="38"/>
        <v>7524.4675999999972</v>
      </c>
      <c r="Y143" s="316">
        <v>144.69999999999999</v>
      </c>
      <c r="Z143" s="316">
        <f t="shared" si="39"/>
        <v>7813.8675999999969</v>
      </c>
      <c r="AA143" s="316">
        <v>144.69999999999999</v>
      </c>
      <c r="AB143" s="316">
        <f t="shared" si="40"/>
        <v>7958.5675999999967</v>
      </c>
      <c r="AC143" s="316">
        <f t="shared" si="41"/>
        <v>8103.2675999999965</v>
      </c>
      <c r="AD143" s="316">
        <f t="shared" si="42"/>
        <v>8247.9675999999963</v>
      </c>
      <c r="AE143" s="316">
        <f t="shared" si="43"/>
        <v>8392.667599999997</v>
      </c>
      <c r="AF143" s="316">
        <f t="shared" si="44"/>
        <v>8537.3675999999978</v>
      </c>
      <c r="AG143" s="316">
        <f t="shared" si="45"/>
        <v>8682.0675999999985</v>
      </c>
      <c r="AH143" s="317">
        <f t="shared" si="46"/>
        <v>49198.452399999995</v>
      </c>
      <c r="AI143" s="317"/>
      <c r="AJ143" s="317"/>
      <c r="AK143" s="317"/>
      <c r="AL143" s="317"/>
      <c r="AM143" s="317"/>
      <c r="AN143" s="63">
        <v>42005</v>
      </c>
      <c r="AO143" s="45">
        <f t="shared" si="47"/>
        <v>1400</v>
      </c>
      <c r="AP143" s="45">
        <f t="shared" si="48"/>
        <v>46.027397260273972</v>
      </c>
      <c r="AQ143" s="45">
        <v>43</v>
      </c>
      <c r="AR143" s="65">
        <f t="shared" si="49"/>
        <v>6222.1558999999997</v>
      </c>
      <c r="BK143" s="68"/>
    </row>
    <row r="144" spans="1:63" ht="36" customHeight="1" x14ac:dyDescent="0.2">
      <c r="A144" s="212">
        <v>6</v>
      </c>
      <c r="B144" s="197" t="s">
        <v>408</v>
      </c>
      <c r="C144" s="197" t="s">
        <v>406</v>
      </c>
      <c r="D144" s="228">
        <v>57880.52</v>
      </c>
      <c r="E144" s="229" t="s">
        <v>407</v>
      </c>
      <c r="F144" s="230">
        <v>41011</v>
      </c>
      <c r="G144" s="228">
        <v>57880.52</v>
      </c>
      <c r="H144" s="231">
        <v>0.03</v>
      </c>
      <c r="I144" s="218">
        <f t="shared" si="26"/>
        <v>1736.4155999999998</v>
      </c>
      <c r="J144" s="219">
        <f t="shared" si="27"/>
        <v>2.5000000000000001E-3</v>
      </c>
      <c r="K144" s="218">
        <f t="shared" si="28"/>
        <v>144.7013</v>
      </c>
      <c r="L144" s="218">
        <f t="shared" si="29"/>
        <v>6222.1558999999997</v>
      </c>
      <c r="M144" s="218">
        <f t="shared" si="30"/>
        <v>144.70129999999997</v>
      </c>
      <c r="N144" s="316">
        <f t="shared" si="31"/>
        <v>6366.8571999999995</v>
      </c>
      <c r="O144" s="316">
        <f t="shared" si="32"/>
        <v>144.70129999999997</v>
      </c>
      <c r="P144" s="316">
        <f t="shared" si="33"/>
        <v>6511.5584999999992</v>
      </c>
      <c r="Q144" s="316">
        <f t="shared" si="32"/>
        <v>144.70129999999997</v>
      </c>
      <c r="R144" s="316">
        <f t="shared" si="34"/>
        <v>6656.2597999999989</v>
      </c>
      <c r="S144" s="316">
        <f t="shared" si="32"/>
        <v>144.70129999999997</v>
      </c>
      <c r="T144" s="316">
        <v>7090.3636999999981</v>
      </c>
      <c r="U144" s="316">
        <f t="shared" si="35"/>
        <v>144.70129999999997</v>
      </c>
      <c r="V144" s="316">
        <f t="shared" si="36"/>
        <v>7235.0649999999978</v>
      </c>
      <c r="W144" s="316">
        <f t="shared" si="37"/>
        <v>7379.7662999999975</v>
      </c>
      <c r="X144" s="316">
        <f t="shared" si="38"/>
        <v>7524.4675999999972</v>
      </c>
      <c r="Y144" s="316">
        <v>144.69999999999999</v>
      </c>
      <c r="Z144" s="316">
        <f t="shared" si="39"/>
        <v>7813.8675999999969</v>
      </c>
      <c r="AA144" s="316">
        <v>144.69999999999999</v>
      </c>
      <c r="AB144" s="316">
        <f t="shared" si="40"/>
        <v>7958.5675999999967</v>
      </c>
      <c r="AC144" s="316">
        <f t="shared" si="41"/>
        <v>8103.2675999999965</v>
      </c>
      <c r="AD144" s="316">
        <f t="shared" si="42"/>
        <v>8247.9675999999963</v>
      </c>
      <c r="AE144" s="316">
        <f t="shared" si="43"/>
        <v>8392.667599999997</v>
      </c>
      <c r="AF144" s="316">
        <f t="shared" si="44"/>
        <v>8537.3675999999978</v>
      </c>
      <c r="AG144" s="316">
        <f t="shared" si="45"/>
        <v>8682.0675999999985</v>
      </c>
      <c r="AH144" s="317">
        <f t="shared" si="46"/>
        <v>49198.452399999995</v>
      </c>
      <c r="AI144" s="317"/>
      <c r="AJ144" s="317"/>
      <c r="AK144" s="317"/>
      <c r="AL144" s="317"/>
      <c r="AM144" s="317"/>
      <c r="AN144" s="63">
        <v>42005</v>
      </c>
      <c r="AO144" s="45">
        <f t="shared" si="47"/>
        <v>1400</v>
      </c>
      <c r="AP144" s="45">
        <f t="shared" si="48"/>
        <v>46.027397260273972</v>
      </c>
      <c r="AQ144" s="45">
        <v>43</v>
      </c>
      <c r="AR144" s="65">
        <f t="shared" si="49"/>
        <v>6222.1558999999997</v>
      </c>
      <c r="BK144" s="68"/>
    </row>
    <row r="145" spans="1:63" ht="48" customHeight="1" x14ac:dyDescent="0.2">
      <c r="A145" s="212">
        <v>6</v>
      </c>
      <c r="B145" s="197" t="s">
        <v>409</v>
      </c>
      <c r="C145" s="197" t="s">
        <v>394</v>
      </c>
      <c r="D145" s="228">
        <v>40900.44</v>
      </c>
      <c r="E145" s="229" t="s">
        <v>407</v>
      </c>
      <c r="F145" s="230">
        <v>41011</v>
      </c>
      <c r="G145" s="228">
        <v>40900.44</v>
      </c>
      <c r="H145" s="231">
        <v>0.03</v>
      </c>
      <c r="I145" s="218">
        <f t="shared" si="26"/>
        <v>1227.0132000000001</v>
      </c>
      <c r="J145" s="219">
        <f t="shared" si="27"/>
        <v>2.5000000000000001E-3</v>
      </c>
      <c r="K145" s="218">
        <f t="shared" si="28"/>
        <v>102.25110000000001</v>
      </c>
      <c r="L145" s="218">
        <f t="shared" si="29"/>
        <v>4396.7973000000002</v>
      </c>
      <c r="M145" s="218">
        <f t="shared" si="30"/>
        <v>102.25110000000001</v>
      </c>
      <c r="N145" s="316">
        <f t="shared" si="31"/>
        <v>4499.0484000000006</v>
      </c>
      <c r="O145" s="316">
        <f t="shared" si="32"/>
        <v>102.25110000000001</v>
      </c>
      <c r="P145" s="316">
        <f t="shared" si="33"/>
        <v>4601.299500000001</v>
      </c>
      <c r="Q145" s="316">
        <f t="shared" si="32"/>
        <v>102.25110000000001</v>
      </c>
      <c r="R145" s="316">
        <f t="shared" si="34"/>
        <v>4703.5506000000014</v>
      </c>
      <c r="S145" s="316">
        <f t="shared" si="32"/>
        <v>102.25110000000001</v>
      </c>
      <c r="T145" s="316">
        <v>5010.3039000000026</v>
      </c>
      <c r="U145" s="316">
        <f t="shared" si="35"/>
        <v>102.25110000000001</v>
      </c>
      <c r="V145" s="316">
        <f t="shared" si="36"/>
        <v>5112.555000000003</v>
      </c>
      <c r="W145" s="316">
        <f t="shared" si="37"/>
        <v>5214.8061000000034</v>
      </c>
      <c r="X145" s="316">
        <f t="shared" si="38"/>
        <v>5317.0572000000038</v>
      </c>
      <c r="Y145" s="316">
        <v>102.25</v>
      </c>
      <c r="Z145" s="316">
        <f t="shared" si="39"/>
        <v>5521.5572000000038</v>
      </c>
      <c r="AA145" s="316">
        <v>102.25</v>
      </c>
      <c r="AB145" s="316">
        <f t="shared" si="40"/>
        <v>5623.8072000000038</v>
      </c>
      <c r="AC145" s="316">
        <f t="shared" si="41"/>
        <v>5726.0572000000038</v>
      </c>
      <c r="AD145" s="316">
        <f t="shared" si="42"/>
        <v>5828.3072000000038</v>
      </c>
      <c r="AE145" s="316">
        <f t="shared" si="43"/>
        <v>5930.5572000000038</v>
      </c>
      <c r="AF145" s="316">
        <f t="shared" si="44"/>
        <v>6032.8072000000038</v>
      </c>
      <c r="AG145" s="316">
        <f t="shared" si="45"/>
        <v>6135.0572000000038</v>
      </c>
      <c r="AH145" s="317">
        <f t="shared" si="46"/>
        <v>34765.382799999999</v>
      </c>
      <c r="AI145" s="317"/>
      <c r="AJ145" s="317"/>
      <c r="AK145" s="317"/>
      <c r="AL145" s="317"/>
      <c r="AM145" s="317"/>
      <c r="AN145" s="63">
        <v>42005</v>
      </c>
      <c r="AO145" s="45">
        <f t="shared" si="47"/>
        <v>1400</v>
      </c>
      <c r="AP145" s="45">
        <f t="shared" si="48"/>
        <v>46.027397260273972</v>
      </c>
      <c r="AQ145" s="45">
        <v>43</v>
      </c>
      <c r="AR145" s="65">
        <f t="shared" si="49"/>
        <v>4396.7973000000002</v>
      </c>
      <c r="BK145" s="68"/>
    </row>
    <row r="146" spans="1:63" ht="24" customHeight="1" x14ac:dyDescent="0.2">
      <c r="A146" s="212">
        <v>6</v>
      </c>
      <c r="B146" s="197" t="s">
        <v>410</v>
      </c>
      <c r="C146" s="197" t="s">
        <v>411</v>
      </c>
      <c r="D146" s="228">
        <v>76861.63</v>
      </c>
      <c r="E146" s="197" t="s">
        <v>412</v>
      </c>
      <c r="F146" s="230">
        <v>41051</v>
      </c>
      <c r="G146" s="228">
        <v>76861.63</v>
      </c>
      <c r="H146" s="231">
        <v>0.03</v>
      </c>
      <c r="I146" s="218">
        <f t="shared" si="26"/>
        <v>2305.8489</v>
      </c>
      <c r="J146" s="219">
        <f t="shared" si="27"/>
        <v>2.5000000000000001E-3</v>
      </c>
      <c r="K146" s="218">
        <f t="shared" si="28"/>
        <v>192.15407500000001</v>
      </c>
      <c r="L146" s="218">
        <f t="shared" si="29"/>
        <v>8262.6252249999998</v>
      </c>
      <c r="M146" s="316">
        <f t="shared" si="30"/>
        <v>192.15407500000001</v>
      </c>
      <c r="N146" s="316">
        <f t="shared" si="31"/>
        <v>8454.7793000000001</v>
      </c>
      <c r="O146" s="316">
        <f t="shared" si="32"/>
        <v>192.15407500000001</v>
      </c>
      <c r="P146" s="316">
        <f t="shared" si="33"/>
        <v>8646.9333750000005</v>
      </c>
      <c r="Q146" s="316">
        <f t="shared" si="32"/>
        <v>192.15407500000001</v>
      </c>
      <c r="R146" s="316">
        <f t="shared" si="34"/>
        <v>8839.0874500000009</v>
      </c>
      <c r="S146" s="316">
        <f t="shared" si="32"/>
        <v>192.15407500000001</v>
      </c>
      <c r="T146" s="316">
        <v>9415.549675000002</v>
      </c>
      <c r="U146" s="316">
        <f t="shared" si="35"/>
        <v>192.15407500000001</v>
      </c>
      <c r="V146" s="316">
        <f t="shared" si="36"/>
        <v>9607.7037500000024</v>
      </c>
      <c r="W146" s="316">
        <f t="shared" si="37"/>
        <v>9799.8578250000028</v>
      </c>
      <c r="X146" s="316">
        <f t="shared" si="38"/>
        <v>9992.0119000000032</v>
      </c>
      <c r="Y146" s="316">
        <v>192.15</v>
      </c>
      <c r="Z146" s="316">
        <f t="shared" si="39"/>
        <v>10376.311900000002</v>
      </c>
      <c r="AA146" s="316">
        <v>192.15</v>
      </c>
      <c r="AB146" s="316">
        <f t="shared" si="40"/>
        <v>10568.461900000002</v>
      </c>
      <c r="AC146" s="316">
        <f t="shared" si="41"/>
        <v>10760.611900000002</v>
      </c>
      <c r="AD146" s="316">
        <f t="shared" si="42"/>
        <v>10952.761900000001</v>
      </c>
      <c r="AE146" s="316">
        <f t="shared" si="43"/>
        <v>11144.911900000001</v>
      </c>
      <c r="AF146" s="316">
        <f t="shared" si="44"/>
        <v>11337.061900000001</v>
      </c>
      <c r="AG146" s="316">
        <f t="shared" si="45"/>
        <v>11529.2119</v>
      </c>
      <c r="AH146" s="317">
        <f t="shared" si="46"/>
        <v>65332.418100000003</v>
      </c>
      <c r="AI146" s="317"/>
      <c r="AJ146" s="317"/>
      <c r="AK146" s="317"/>
      <c r="AL146" s="317"/>
      <c r="AM146" s="317"/>
      <c r="AN146" s="63">
        <v>42005</v>
      </c>
      <c r="AO146" s="45">
        <f t="shared" si="47"/>
        <v>1400</v>
      </c>
      <c r="AP146" s="45">
        <f t="shared" si="48"/>
        <v>46.027397260273972</v>
      </c>
      <c r="AQ146" s="45">
        <v>43</v>
      </c>
      <c r="AR146" s="65">
        <f t="shared" si="49"/>
        <v>8262.6252249999998</v>
      </c>
      <c r="BK146" s="68"/>
    </row>
    <row r="147" spans="1:63" ht="24" customHeight="1" x14ac:dyDescent="0.2">
      <c r="A147" s="212">
        <v>6</v>
      </c>
      <c r="B147" s="197" t="s">
        <v>413</v>
      </c>
      <c r="C147" s="197" t="s">
        <v>411</v>
      </c>
      <c r="D147" s="228">
        <v>76861.63</v>
      </c>
      <c r="E147" s="197" t="s">
        <v>412</v>
      </c>
      <c r="F147" s="230">
        <v>41051</v>
      </c>
      <c r="G147" s="228">
        <v>76861.63</v>
      </c>
      <c r="H147" s="231">
        <v>0.03</v>
      </c>
      <c r="I147" s="218">
        <f t="shared" si="26"/>
        <v>2305.8489</v>
      </c>
      <c r="J147" s="219">
        <f t="shared" si="27"/>
        <v>2.5000000000000001E-3</v>
      </c>
      <c r="K147" s="218">
        <f t="shared" si="28"/>
        <v>192.15407500000001</v>
      </c>
      <c r="L147" s="218">
        <f t="shared" si="29"/>
        <v>8262.6252249999998</v>
      </c>
      <c r="M147" s="316">
        <f t="shared" si="30"/>
        <v>192.15407500000001</v>
      </c>
      <c r="N147" s="316">
        <f t="shared" si="31"/>
        <v>8454.7793000000001</v>
      </c>
      <c r="O147" s="316">
        <f t="shared" si="32"/>
        <v>192.15407500000001</v>
      </c>
      <c r="P147" s="316">
        <f t="shared" si="33"/>
        <v>8646.9333750000005</v>
      </c>
      <c r="Q147" s="316">
        <f t="shared" si="32"/>
        <v>192.15407500000001</v>
      </c>
      <c r="R147" s="316">
        <f t="shared" si="34"/>
        <v>8839.0874500000009</v>
      </c>
      <c r="S147" s="316">
        <f t="shared" si="32"/>
        <v>192.15407500000001</v>
      </c>
      <c r="T147" s="316">
        <v>9415.549675000002</v>
      </c>
      <c r="U147" s="316">
        <f t="shared" si="35"/>
        <v>192.15407500000001</v>
      </c>
      <c r="V147" s="316">
        <f t="shared" si="36"/>
        <v>9607.7037500000024</v>
      </c>
      <c r="W147" s="316">
        <f t="shared" si="37"/>
        <v>9799.8578250000028</v>
      </c>
      <c r="X147" s="316">
        <f t="shared" si="38"/>
        <v>9992.0119000000032</v>
      </c>
      <c r="Y147" s="316">
        <v>192.15</v>
      </c>
      <c r="Z147" s="316">
        <f t="shared" si="39"/>
        <v>10376.311900000002</v>
      </c>
      <c r="AA147" s="316">
        <v>192.15</v>
      </c>
      <c r="AB147" s="316">
        <f t="shared" si="40"/>
        <v>10568.461900000002</v>
      </c>
      <c r="AC147" s="316">
        <f t="shared" si="41"/>
        <v>10760.611900000002</v>
      </c>
      <c r="AD147" s="316">
        <f t="shared" si="42"/>
        <v>10952.761900000001</v>
      </c>
      <c r="AE147" s="316">
        <f t="shared" si="43"/>
        <v>11144.911900000001</v>
      </c>
      <c r="AF147" s="316">
        <f t="shared" si="44"/>
        <v>11337.061900000001</v>
      </c>
      <c r="AG147" s="316">
        <f t="shared" si="45"/>
        <v>11529.2119</v>
      </c>
      <c r="AH147" s="317">
        <f t="shared" si="46"/>
        <v>65332.418100000003</v>
      </c>
      <c r="AI147" s="317"/>
      <c r="AJ147" s="317"/>
      <c r="AK147" s="317"/>
      <c r="AL147" s="317"/>
      <c r="AM147" s="317"/>
      <c r="AN147" s="63">
        <v>42005</v>
      </c>
      <c r="AO147" s="45">
        <f t="shared" si="47"/>
        <v>1400</v>
      </c>
      <c r="AP147" s="45">
        <f t="shared" si="48"/>
        <v>46.027397260273972</v>
      </c>
      <c r="AQ147" s="45">
        <v>43</v>
      </c>
      <c r="AR147" s="65">
        <f t="shared" si="49"/>
        <v>8262.6252249999998</v>
      </c>
      <c r="BK147" s="68"/>
    </row>
    <row r="148" spans="1:63" ht="24" customHeight="1" x14ac:dyDescent="0.2">
      <c r="A148" s="212">
        <v>6</v>
      </c>
      <c r="B148" s="197" t="s">
        <v>414</v>
      </c>
      <c r="C148" s="197" t="s">
        <v>411</v>
      </c>
      <c r="D148" s="228">
        <v>76861.63</v>
      </c>
      <c r="E148" s="197" t="s">
        <v>412</v>
      </c>
      <c r="F148" s="230">
        <v>41051</v>
      </c>
      <c r="G148" s="228">
        <v>76861.63</v>
      </c>
      <c r="H148" s="231">
        <v>0.03</v>
      </c>
      <c r="I148" s="218">
        <f t="shared" si="26"/>
        <v>2305.8489</v>
      </c>
      <c r="J148" s="219">
        <f t="shared" si="27"/>
        <v>2.5000000000000001E-3</v>
      </c>
      <c r="K148" s="218">
        <f t="shared" si="28"/>
        <v>192.15407500000001</v>
      </c>
      <c r="L148" s="218">
        <f t="shared" si="29"/>
        <v>8262.6252249999998</v>
      </c>
      <c r="M148" s="316">
        <f t="shared" si="30"/>
        <v>192.15407500000001</v>
      </c>
      <c r="N148" s="316">
        <f t="shared" si="31"/>
        <v>8454.7793000000001</v>
      </c>
      <c r="O148" s="316">
        <f t="shared" si="32"/>
        <v>192.15407500000001</v>
      </c>
      <c r="P148" s="316">
        <f t="shared" si="33"/>
        <v>8646.9333750000005</v>
      </c>
      <c r="Q148" s="316">
        <f t="shared" si="32"/>
        <v>192.15407500000001</v>
      </c>
      <c r="R148" s="316">
        <f t="shared" si="34"/>
        <v>8839.0874500000009</v>
      </c>
      <c r="S148" s="316">
        <f t="shared" si="32"/>
        <v>192.15407500000001</v>
      </c>
      <c r="T148" s="316">
        <v>9415.549675000002</v>
      </c>
      <c r="U148" s="316">
        <f t="shared" si="35"/>
        <v>192.15407500000001</v>
      </c>
      <c r="V148" s="316">
        <f t="shared" si="36"/>
        <v>9607.7037500000024</v>
      </c>
      <c r="W148" s="316">
        <f t="shared" si="37"/>
        <v>9799.8578250000028</v>
      </c>
      <c r="X148" s="316">
        <f t="shared" si="38"/>
        <v>9992.0119000000032</v>
      </c>
      <c r="Y148" s="316">
        <v>192.15</v>
      </c>
      <c r="Z148" s="316">
        <f t="shared" si="39"/>
        <v>10376.311900000002</v>
      </c>
      <c r="AA148" s="316">
        <v>192.15</v>
      </c>
      <c r="AB148" s="316">
        <f t="shared" si="40"/>
        <v>10568.461900000002</v>
      </c>
      <c r="AC148" s="316">
        <f t="shared" si="41"/>
        <v>10760.611900000002</v>
      </c>
      <c r="AD148" s="316">
        <f t="shared" si="42"/>
        <v>10952.761900000001</v>
      </c>
      <c r="AE148" s="316">
        <f t="shared" si="43"/>
        <v>11144.911900000001</v>
      </c>
      <c r="AF148" s="316">
        <f t="shared" si="44"/>
        <v>11337.061900000001</v>
      </c>
      <c r="AG148" s="316">
        <f t="shared" si="45"/>
        <v>11529.2119</v>
      </c>
      <c r="AH148" s="317">
        <f t="shared" si="46"/>
        <v>65332.418100000003</v>
      </c>
      <c r="AI148" s="317"/>
      <c r="AJ148" s="317"/>
      <c r="AK148" s="317"/>
      <c r="AL148" s="317"/>
      <c r="AM148" s="317"/>
      <c r="AN148" s="63">
        <v>42005</v>
      </c>
      <c r="AO148" s="45">
        <f t="shared" si="47"/>
        <v>1400</v>
      </c>
      <c r="AP148" s="45">
        <f t="shared" si="48"/>
        <v>46.027397260273972</v>
      </c>
      <c r="AQ148" s="45">
        <v>43</v>
      </c>
      <c r="AR148" s="65">
        <f t="shared" si="49"/>
        <v>8262.6252249999998</v>
      </c>
      <c r="BK148" s="68"/>
    </row>
    <row r="149" spans="1:63" ht="24" customHeight="1" x14ac:dyDescent="0.2">
      <c r="A149" s="212">
        <v>6</v>
      </c>
      <c r="B149" s="197" t="s">
        <v>415</v>
      </c>
      <c r="C149" s="197" t="s">
        <v>411</v>
      </c>
      <c r="D149" s="228">
        <v>76861.63</v>
      </c>
      <c r="E149" s="197" t="s">
        <v>412</v>
      </c>
      <c r="F149" s="230">
        <v>41051</v>
      </c>
      <c r="G149" s="228">
        <v>76861.63</v>
      </c>
      <c r="H149" s="231">
        <v>0.03</v>
      </c>
      <c r="I149" s="218">
        <f t="shared" si="26"/>
        <v>2305.8489</v>
      </c>
      <c r="J149" s="219">
        <f t="shared" si="27"/>
        <v>2.5000000000000001E-3</v>
      </c>
      <c r="K149" s="218">
        <f t="shared" si="28"/>
        <v>192.15407500000001</v>
      </c>
      <c r="L149" s="218">
        <f t="shared" si="29"/>
        <v>8262.6252249999998</v>
      </c>
      <c r="M149" s="316">
        <f t="shared" si="30"/>
        <v>192.15407500000001</v>
      </c>
      <c r="N149" s="316">
        <f t="shared" si="31"/>
        <v>8454.7793000000001</v>
      </c>
      <c r="O149" s="316">
        <f t="shared" si="32"/>
        <v>192.15407500000001</v>
      </c>
      <c r="P149" s="316">
        <f t="shared" si="33"/>
        <v>8646.9333750000005</v>
      </c>
      <c r="Q149" s="316">
        <f t="shared" si="32"/>
        <v>192.15407500000001</v>
      </c>
      <c r="R149" s="316">
        <f t="shared" si="34"/>
        <v>8839.0874500000009</v>
      </c>
      <c r="S149" s="316">
        <f t="shared" si="32"/>
        <v>192.15407500000001</v>
      </c>
      <c r="T149" s="316">
        <v>9415.549675000002</v>
      </c>
      <c r="U149" s="316">
        <f t="shared" si="35"/>
        <v>192.15407500000001</v>
      </c>
      <c r="V149" s="316">
        <f t="shared" si="36"/>
        <v>9607.7037500000024</v>
      </c>
      <c r="W149" s="316">
        <f t="shared" si="37"/>
        <v>9799.8578250000028</v>
      </c>
      <c r="X149" s="316">
        <f t="shared" si="38"/>
        <v>9992.0119000000032</v>
      </c>
      <c r="Y149" s="316">
        <v>192.15</v>
      </c>
      <c r="Z149" s="316">
        <f t="shared" si="39"/>
        <v>10376.311900000002</v>
      </c>
      <c r="AA149" s="316">
        <v>192.15</v>
      </c>
      <c r="AB149" s="316">
        <f t="shared" si="40"/>
        <v>10568.461900000002</v>
      </c>
      <c r="AC149" s="316">
        <f t="shared" si="41"/>
        <v>10760.611900000002</v>
      </c>
      <c r="AD149" s="316">
        <f t="shared" si="42"/>
        <v>10952.761900000001</v>
      </c>
      <c r="AE149" s="316">
        <f t="shared" si="43"/>
        <v>11144.911900000001</v>
      </c>
      <c r="AF149" s="316">
        <f t="shared" si="44"/>
        <v>11337.061900000001</v>
      </c>
      <c r="AG149" s="316">
        <f t="shared" si="45"/>
        <v>11529.2119</v>
      </c>
      <c r="AH149" s="317">
        <f t="shared" si="46"/>
        <v>65332.418100000003</v>
      </c>
      <c r="AI149" s="317"/>
      <c r="AJ149" s="317"/>
      <c r="AK149" s="317"/>
      <c r="AL149" s="317"/>
      <c r="AM149" s="317"/>
      <c r="AN149" s="63">
        <v>42005</v>
      </c>
      <c r="AO149" s="45">
        <f t="shared" si="47"/>
        <v>1400</v>
      </c>
      <c r="AP149" s="45">
        <f t="shared" si="48"/>
        <v>46.027397260273972</v>
      </c>
      <c r="AQ149" s="45">
        <v>43</v>
      </c>
      <c r="AR149" s="65">
        <f t="shared" ref="AR149:AR180" si="50">+G149*J149*AQ149</f>
        <v>8262.6252249999998</v>
      </c>
      <c r="BK149" s="68"/>
    </row>
    <row r="150" spans="1:63" ht="24" customHeight="1" x14ac:dyDescent="0.2">
      <c r="A150" s="212">
        <v>6</v>
      </c>
      <c r="B150" s="197" t="s">
        <v>416</v>
      </c>
      <c r="C150" s="197" t="s">
        <v>411</v>
      </c>
      <c r="D150" s="228">
        <v>76861.63</v>
      </c>
      <c r="E150" s="197" t="s">
        <v>412</v>
      </c>
      <c r="F150" s="230">
        <v>41051</v>
      </c>
      <c r="G150" s="228">
        <v>76861.63</v>
      </c>
      <c r="H150" s="231">
        <v>0.03</v>
      </c>
      <c r="I150" s="218">
        <f t="shared" ref="I150:I186" si="51">G150*H150</f>
        <v>2305.8489</v>
      </c>
      <c r="J150" s="219">
        <f t="shared" ref="J150:J186" si="52">+H150/12</f>
        <v>2.5000000000000001E-3</v>
      </c>
      <c r="K150" s="218">
        <f t="shared" ref="K150:K184" si="53">G150*J150</f>
        <v>192.15407500000001</v>
      </c>
      <c r="L150" s="218">
        <f t="shared" ref="L150:L185" si="54">K150*43</f>
        <v>8262.6252249999998</v>
      </c>
      <c r="M150" s="316">
        <f t="shared" ref="M150:M186" si="55">G150*H150/12</f>
        <v>192.15407500000001</v>
      </c>
      <c r="N150" s="316">
        <f t="shared" ref="N150:N186" si="56">L150+M150</f>
        <v>8454.7793000000001</v>
      </c>
      <c r="O150" s="316">
        <f t="shared" ref="O150:U186" si="57">+M150</f>
        <v>192.15407500000001</v>
      </c>
      <c r="P150" s="316">
        <f t="shared" ref="P150:P186" si="58">N150+O150</f>
        <v>8646.9333750000005</v>
      </c>
      <c r="Q150" s="316">
        <f t="shared" si="57"/>
        <v>192.15407500000001</v>
      </c>
      <c r="R150" s="316">
        <f t="shared" ref="R150:R186" si="59">P150+Q150</f>
        <v>8839.0874500000009</v>
      </c>
      <c r="S150" s="316">
        <f t="shared" si="57"/>
        <v>192.15407500000001</v>
      </c>
      <c r="T150" s="316">
        <v>9415.549675000002</v>
      </c>
      <c r="U150" s="316">
        <f t="shared" si="57"/>
        <v>192.15407500000001</v>
      </c>
      <c r="V150" s="316">
        <f t="shared" ref="V150:V186" si="60">T150+U150</f>
        <v>9607.7037500000024</v>
      </c>
      <c r="W150" s="316">
        <f t="shared" ref="W150:W186" si="61">V150+U150</f>
        <v>9799.8578250000028</v>
      </c>
      <c r="X150" s="316">
        <f t="shared" ref="X150:X186" si="62">W150+U150</f>
        <v>9992.0119000000032</v>
      </c>
      <c r="Y150" s="316">
        <v>192.15</v>
      </c>
      <c r="Z150" s="316">
        <f t="shared" ref="Z150:Z186" si="63">X150+Y150+AA150</f>
        <v>10376.311900000002</v>
      </c>
      <c r="AA150" s="316">
        <v>192.15</v>
      </c>
      <c r="AB150" s="316">
        <f t="shared" ref="AB150:AB186" si="64">Z150+AA150</f>
        <v>10568.461900000002</v>
      </c>
      <c r="AC150" s="316">
        <f t="shared" ref="AC150:AC187" si="65">AB150+AA150</f>
        <v>10760.611900000002</v>
      </c>
      <c r="AD150" s="316">
        <f t="shared" ref="AD150:AD186" si="66">AC150+AA150</f>
        <v>10952.761900000001</v>
      </c>
      <c r="AE150" s="316">
        <f t="shared" ref="AE150:AE186" si="67">AD150+AA150</f>
        <v>11144.911900000001</v>
      </c>
      <c r="AF150" s="316">
        <f t="shared" ref="AF150:AF188" si="68">AE150+AA150</f>
        <v>11337.061900000001</v>
      </c>
      <c r="AG150" s="316">
        <f t="shared" ref="AG150:AG186" si="69">AF150+AA150</f>
        <v>11529.2119</v>
      </c>
      <c r="AH150" s="317">
        <f t="shared" ref="AH150:AH186" si="70">G150-AG150</f>
        <v>65332.418100000003</v>
      </c>
      <c r="AI150" s="317"/>
      <c r="AJ150" s="317"/>
      <c r="AK150" s="317"/>
      <c r="AL150" s="317"/>
      <c r="AM150" s="317"/>
      <c r="AN150" s="63">
        <v>42005</v>
      </c>
      <c r="AO150" s="45">
        <f t="shared" ref="AO150:AO186" si="71">$AO$12-AN150+1</f>
        <v>1400</v>
      </c>
      <c r="AP150" s="45">
        <f t="shared" ref="AP150:AP186" si="72">AO150/(365/12)</f>
        <v>46.027397260273972</v>
      </c>
      <c r="AQ150" s="45">
        <v>43</v>
      </c>
      <c r="AR150" s="65">
        <f t="shared" si="50"/>
        <v>8262.6252249999998</v>
      </c>
      <c r="BK150" s="68"/>
    </row>
    <row r="151" spans="1:63" ht="24" customHeight="1" x14ac:dyDescent="0.2">
      <c r="A151" s="212">
        <v>6</v>
      </c>
      <c r="B151" s="197" t="s">
        <v>417</v>
      </c>
      <c r="C151" s="197" t="s">
        <v>418</v>
      </c>
      <c r="D151" s="228">
        <v>55099.11</v>
      </c>
      <c r="E151" s="197" t="s">
        <v>412</v>
      </c>
      <c r="F151" s="230">
        <v>41051</v>
      </c>
      <c r="G151" s="228">
        <v>55099.11</v>
      </c>
      <c r="H151" s="231">
        <v>0.03</v>
      </c>
      <c r="I151" s="218">
        <f t="shared" si="51"/>
        <v>1652.9732999999999</v>
      </c>
      <c r="J151" s="219">
        <f t="shared" si="52"/>
        <v>2.5000000000000001E-3</v>
      </c>
      <c r="K151" s="218">
        <f t="shared" si="53"/>
        <v>137.74777500000002</v>
      </c>
      <c r="L151" s="218">
        <f t="shared" si="54"/>
        <v>5923.1543250000004</v>
      </c>
      <c r="M151" s="218">
        <f t="shared" si="55"/>
        <v>137.74777499999999</v>
      </c>
      <c r="N151" s="316">
        <f t="shared" si="56"/>
        <v>6060.9021000000002</v>
      </c>
      <c r="O151" s="316">
        <f t="shared" si="57"/>
        <v>137.74777499999999</v>
      </c>
      <c r="P151" s="316">
        <f t="shared" si="58"/>
        <v>6198.6498750000001</v>
      </c>
      <c r="Q151" s="316">
        <f t="shared" si="57"/>
        <v>137.74777499999999</v>
      </c>
      <c r="R151" s="316">
        <f t="shared" si="59"/>
        <v>6336.3976499999999</v>
      </c>
      <c r="S151" s="316">
        <f t="shared" si="57"/>
        <v>137.74777499999999</v>
      </c>
      <c r="T151" s="316">
        <v>6749.6409749999993</v>
      </c>
      <c r="U151" s="316">
        <f t="shared" si="57"/>
        <v>137.74777499999999</v>
      </c>
      <c r="V151" s="316">
        <f t="shared" si="60"/>
        <v>6887.3887499999992</v>
      </c>
      <c r="W151" s="316">
        <f t="shared" si="61"/>
        <v>7025.136524999999</v>
      </c>
      <c r="X151" s="316">
        <f t="shared" si="62"/>
        <v>7162.8842999999988</v>
      </c>
      <c r="Y151" s="316">
        <v>137.75</v>
      </c>
      <c r="Z151" s="316">
        <f t="shared" si="63"/>
        <v>7438.3842999999988</v>
      </c>
      <c r="AA151" s="316">
        <v>137.75</v>
      </c>
      <c r="AB151" s="316">
        <f t="shared" si="64"/>
        <v>7576.1342999999988</v>
      </c>
      <c r="AC151" s="316">
        <f t="shared" si="65"/>
        <v>7713.8842999999988</v>
      </c>
      <c r="AD151" s="316">
        <f t="shared" si="66"/>
        <v>7851.6342999999988</v>
      </c>
      <c r="AE151" s="316">
        <f t="shared" si="67"/>
        <v>7989.3842999999988</v>
      </c>
      <c r="AF151" s="316">
        <f t="shared" si="68"/>
        <v>8127.1342999999988</v>
      </c>
      <c r="AG151" s="316">
        <f t="shared" si="69"/>
        <v>8264.8842999999979</v>
      </c>
      <c r="AH151" s="317">
        <f t="shared" si="70"/>
        <v>46834.225700000003</v>
      </c>
      <c r="AI151" s="317"/>
      <c r="AJ151" s="317"/>
      <c r="AK151" s="317"/>
      <c r="AL151" s="317"/>
      <c r="AM151" s="317"/>
      <c r="AN151" s="63">
        <v>42005</v>
      </c>
      <c r="AO151" s="45">
        <f t="shared" si="71"/>
        <v>1400</v>
      </c>
      <c r="AP151" s="45">
        <f t="shared" si="72"/>
        <v>46.027397260273972</v>
      </c>
      <c r="AQ151" s="45">
        <v>43</v>
      </c>
      <c r="AR151" s="65">
        <f t="shared" si="50"/>
        <v>5923.1543250000004</v>
      </c>
      <c r="BK151" s="68"/>
    </row>
    <row r="152" spans="1:63" ht="24" customHeight="1" x14ac:dyDescent="0.2">
      <c r="A152" s="212">
        <v>6</v>
      </c>
      <c r="B152" s="197" t="s">
        <v>419</v>
      </c>
      <c r="C152" s="197" t="s">
        <v>420</v>
      </c>
      <c r="D152" s="228">
        <v>36941.730000000003</v>
      </c>
      <c r="E152" s="197" t="s">
        <v>412</v>
      </c>
      <c r="F152" s="230">
        <v>41051</v>
      </c>
      <c r="G152" s="228">
        <v>36941.730000000003</v>
      </c>
      <c r="H152" s="231">
        <v>0.03</v>
      </c>
      <c r="I152" s="218">
        <f t="shared" si="51"/>
        <v>1108.2519</v>
      </c>
      <c r="J152" s="219">
        <f t="shared" si="52"/>
        <v>2.5000000000000001E-3</v>
      </c>
      <c r="K152" s="218">
        <f t="shared" si="53"/>
        <v>92.354325000000003</v>
      </c>
      <c r="L152" s="218">
        <f t="shared" si="54"/>
        <v>3971.2359750000001</v>
      </c>
      <c r="M152" s="218">
        <f t="shared" si="55"/>
        <v>92.354325000000003</v>
      </c>
      <c r="N152" s="316">
        <f t="shared" si="56"/>
        <v>4063.5902999999998</v>
      </c>
      <c r="O152" s="316">
        <f t="shared" si="57"/>
        <v>92.354325000000003</v>
      </c>
      <c r="P152" s="316">
        <f t="shared" si="58"/>
        <v>4155.9446250000001</v>
      </c>
      <c r="Q152" s="316">
        <f t="shared" si="57"/>
        <v>92.354325000000003</v>
      </c>
      <c r="R152" s="316">
        <f t="shared" si="59"/>
        <v>4248.2989500000003</v>
      </c>
      <c r="S152" s="316">
        <f t="shared" si="57"/>
        <v>92.354325000000003</v>
      </c>
      <c r="T152" s="316">
        <v>4525.3619250000011</v>
      </c>
      <c r="U152" s="316">
        <f t="shared" si="57"/>
        <v>92.354325000000003</v>
      </c>
      <c r="V152" s="316">
        <f t="shared" si="60"/>
        <v>4617.7162500000013</v>
      </c>
      <c r="W152" s="316">
        <f t="shared" si="61"/>
        <v>4710.0705750000016</v>
      </c>
      <c r="X152" s="316">
        <f t="shared" si="62"/>
        <v>4802.4249000000018</v>
      </c>
      <c r="Y152" s="316">
        <v>92.35</v>
      </c>
      <c r="Z152" s="316">
        <f t="shared" si="63"/>
        <v>4987.1249000000025</v>
      </c>
      <c r="AA152" s="316">
        <v>92.35</v>
      </c>
      <c r="AB152" s="316">
        <f t="shared" si="64"/>
        <v>5079.4749000000029</v>
      </c>
      <c r="AC152" s="316">
        <f t="shared" si="65"/>
        <v>5171.8249000000033</v>
      </c>
      <c r="AD152" s="316">
        <f t="shared" si="66"/>
        <v>5264.1749000000036</v>
      </c>
      <c r="AE152" s="316">
        <f t="shared" si="67"/>
        <v>5356.524900000004</v>
      </c>
      <c r="AF152" s="316">
        <f t="shared" si="68"/>
        <v>5448.8749000000043</v>
      </c>
      <c r="AG152" s="316">
        <f t="shared" si="69"/>
        <v>5541.2249000000047</v>
      </c>
      <c r="AH152" s="317">
        <f t="shared" si="70"/>
        <v>31400.505099999998</v>
      </c>
      <c r="AI152" s="317"/>
      <c r="AJ152" s="317"/>
      <c r="AK152" s="317"/>
      <c r="AL152" s="317"/>
      <c r="AM152" s="317"/>
      <c r="AN152" s="63">
        <v>42005</v>
      </c>
      <c r="AO152" s="45">
        <f t="shared" si="71"/>
        <v>1400</v>
      </c>
      <c r="AP152" s="45">
        <f t="shared" si="72"/>
        <v>46.027397260273972</v>
      </c>
      <c r="AQ152" s="45">
        <v>43</v>
      </c>
      <c r="AR152" s="65">
        <f t="shared" si="50"/>
        <v>3971.2359750000001</v>
      </c>
      <c r="BK152" s="68"/>
    </row>
    <row r="153" spans="1:63" ht="24" customHeight="1" x14ac:dyDescent="0.2">
      <c r="A153" s="212">
        <v>6</v>
      </c>
      <c r="B153" s="197" t="s">
        <v>421</v>
      </c>
      <c r="C153" s="197" t="s">
        <v>422</v>
      </c>
      <c r="D153" s="228">
        <v>40026.49</v>
      </c>
      <c r="E153" s="197" t="s">
        <v>412</v>
      </c>
      <c r="F153" s="230">
        <v>41051</v>
      </c>
      <c r="G153" s="228">
        <v>40026.49</v>
      </c>
      <c r="H153" s="231">
        <v>0.03</v>
      </c>
      <c r="I153" s="218">
        <f t="shared" si="51"/>
        <v>1200.7946999999999</v>
      </c>
      <c r="J153" s="219">
        <f t="shared" si="52"/>
        <v>2.5000000000000001E-3</v>
      </c>
      <c r="K153" s="218">
        <f t="shared" si="53"/>
        <v>100.066225</v>
      </c>
      <c r="L153" s="218">
        <f t="shared" si="54"/>
        <v>4302.847675</v>
      </c>
      <c r="M153" s="218">
        <f t="shared" si="55"/>
        <v>100.06622499999999</v>
      </c>
      <c r="N153" s="316">
        <f t="shared" si="56"/>
        <v>4402.9138999999996</v>
      </c>
      <c r="O153" s="316">
        <f t="shared" si="57"/>
        <v>100.06622499999999</v>
      </c>
      <c r="P153" s="316">
        <f t="shared" si="58"/>
        <v>4502.9801249999991</v>
      </c>
      <c r="Q153" s="316">
        <f t="shared" si="57"/>
        <v>100.06622499999999</v>
      </c>
      <c r="R153" s="316">
        <f t="shared" si="59"/>
        <v>4603.0463499999987</v>
      </c>
      <c r="S153" s="316">
        <f t="shared" si="57"/>
        <v>100.06622499999999</v>
      </c>
      <c r="T153" s="316">
        <v>4903.2450249999974</v>
      </c>
      <c r="U153" s="316">
        <f t="shared" si="57"/>
        <v>100.06622499999999</v>
      </c>
      <c r="V153" s="316">
        <f t="shared" si="60"/>
        <v>5003.311249999997</v>
      </c>
      <c r="W153" s="316">
        <f t="shared" si="61"/>
        <v>5103.3774749999966</v>
      </c>
      <c r="X153" s="316">
        <f t="shared" si="62"/>
        <v>5203.4436999999962</v>
      </c>
      <c r="Y153" s="316">
        <v>100.07</v>
      </c>
      <c r="Z153" s="316">
        <f t="shared" si="63"/>
        <v>5403.5836999999956</v>
      </c>
      <c r="AA153" s="316">
        <v>100.07</v>
      </c>
      <c r="AB153" s="316">
        <f t="shared" si="64"/>
        <v>5503.6536999999953</v>
      </c>
      <c r="AC153" s="316">
        <f t="shared" si="65"/>
        <v>5603.723699999995</v>
      </c>
      <c r="AD153" s="316">
        <f t="shared" si="66"/>
        <v>5703.7936999999947</v>
      </c>
      <c r="AE153" s="316">
        <f t="shared" si="67"/>
        <v>5803.8636999999944</v>
      </c>
      <c r="AF153" s="316">
        <f t="shared" si="68"/>
        <v>5903.9336999999941</v>
      </c>
      <c r="AG153" s="316">
        <f t="shared" si="69"/>
        <v>6004.0036999999938</v>
      </c>
      <c r="AH153" s="317">
        <f t="shared" si="70"/>
        <v>34022.486300000004</v>
      </c>
      <c r="AI153" s="317"/>
      <c r="AJ153" s="317"/>
      <c r="AK153" s="317"/>
      <c r="AL153" s="317"/>
      <c r="AM153" s="317"/>
      <c r="AN153" s="63">
        <v>42005</v>
      </c>
      <c r="AO153" s="45">
        <f t="shared" si="71"/>
        <v>1400</v>
      </c>
      <c r="AP153" s="45">
        <f t="shared" si="72"/>
        <v>46.027397260273972</v>
      </c>
      <c r="AQ153" s="45">
        <v>43</v>
      </c>
      <c r="AR153" s="65">
        <f t="shared" si="50"/>
        <v>4302.847675</v>
      </c>
      <c r="BK153" s="68"/>
    </row>
    <row r="154" spans="1:63" ht="24" customHeight="1" x14ac:dyDescent="0.2">
      <c r="A154" s="212">
        <v>6</v>
      </c>
      <c r="B154" s="197" t="s">
        <v>423</v>
      </c>
      <c r="C154" s="197" t="s">
        <v>424</v>
      </c>
      <c r="D154" s="228">
        <v>40026.49</v>
      </c>
      <c r="E154" s="197" t="s">
        <v>412</v>
      </c>
      <c r="F154" s="230">
        <v>41051</v>
      </c>
      <c r="G154" s="228">
        <v>40026.49</v>
      </c>
      <c r="H154" s="231">
        <v>0.03</v>
      </c>
      <c r="I154" s="218">
        <f t="shared" si="51"/>
        <v>1200.7946999999999</v>
      </c>
      <c r="J154" s="219">
        <f t="shared" si="52"/>
        <v>2.5000000000000001E-3</v>
      </c>
      <c r="K154" s="218">
        <f t="shared" si="53"/>
        <v>100.066225</v>
      </c>
      <c r="L154" s="218">
        <f t="shared" si="54"/>
        <v>4302.847675</v>
      </c>
      <c r="M154" s="218">
        <f t="shared" si="55"/>
        <v>100.06622499999999</v>
      </c>
      <c r="N154" s="316">
        <f t="shared" si="56"/>
        <v>4402.9138999999996</v>
      </c>
      <c r="O154" s="316">
        <f t="shared" si="57"/>
        <v>100.06622499999999</v>
      </c>
      <c r="P154" s="316">
        <f t="shared" si="58"/>
        <v>4502.9801249999991</v>
      </c>
      <c r="Q154" s="316">
        <f t="shared" si="57"/>
        <v>100.06622499999999</v>
      </c>
      <c r="R154" s="316">
        <f t="shared" si="59"/>
        <v>4603.0463499999987</v>
      </c>
      <c r="S154" s="316">
        <f t="shared" si="57"/>
        <v>100.06622499999999</v>
      </c>
      <c r="T154" s="316">
        <v>4903.2450249999974</v>
      </c>
      <c r="U154" s="316">
        <f t="shared" si="57"/>
        <v>100.06622499999999</v>
      </c>
      <c r="V154" s="316">
        <f t="shared" si="60"/>
        <v>5003.311249999997</v>
      </c>
      <c r="W154" s="316">
        <f t="shared" si="61"/>
        <v>5103.3774749999966</v>
      </c>
      <c r="X154" s="316">
        <f t="shared" si="62"/>
        <v>5203.4436999999962</v>
      </c>
      <c r="Y154" s="316">
        <v>100.07</v>
      </c>
      <c r="Z154" s="316">
        <f t="shared" si="63"/>
        <v>5403.5836999999956</v>
      </c>
      <c r="AA154" s="316">
        <v>100.07</v>
      </c>
      <c r="AB154" s="316">
        <f t="shared" si="64"/>
        <v>5503.6536999999953</v>
      </c>
      <c r="AC154" s="316">
        <f t="shared" si="65"/>
        <v>5603.723699999995</v>
      </c>
      <c r="AD154" s="316">
        <f t="shared" si="66"/>
        <v>5703.7936999999947</v>
      </c>
      <c r="AE154" s="316">
        <f t="shared" si="67"/>
        <v>5803.8636999999944</v>
      </c>
      <c r="AF154" s="316">
        <f t="shared" si="68"/>
        <v>5903.9336999999941</v>
      </c>
      <c r="AG154" s="316">
        <f t="shared" si="69"/>
        <v>6004.0036999999938</v>
      </c>
      <c r="AH154" s="317">
        <f t="shared" si="70"/>
        <v>34022.486300000004</v>
      </c>
      <c r="AI154" s="317"/>
      <c r="AJ154" s="317"/>
      <c r="AK154" s="317"/>
      <c r="AL154" s="317"/>
      <c r="AM154" s="317"/>
      <c r="AN154" s="63">
        <v>42005</v>
      </c>
      <c r="AO154" s="45">
        <f t="shared" si="71"/>
        <v>1400</v>
      </c>
      <c r="AP154" s="45">
        <f t="shared" si="72"/>
        <v>46.027397260273972</v>
      </c>
      <c r="AQ154" s="45">
        <v>43</v>
      </c>
      <c r="AR154" s="65">
        <f t="shared" si="50"/>
        <v>4302.847675</v>
      </c>
      <c r="BK154" s="68"/>
    </row>
    <row r="155" spans="1:63" ht="24" customHeight="1" x14ac:dyDescent="0.2">
      <c r="A155" s="212">
        <v>6</v>
      </c>
      <c r="B155" s="197" t="s">
        <v>425</v>
      </c>
      <c r="C155" s="197" t="s">
        <v>426</v>
      </c>
      <c r="D155" s="228">
        <v>32352.23</v>
      </c>
      <c r="E155" s="197" t="s">
        <v>349</v>
      </c>
      <c r="F155" s="230">
        <v>41051</v>
      </c>
      <c r="G155" s="228">
        <v>32352.23</v>
      </c>
      <c r="H155" s="231">
        <v>0.03</v>
      </c>
      <c r="I155" s="218">
        <f t="shared" si="51"/>
        <v>970.56689999999992</v>
      </c>
      <c r="J155" s="219">
        <f t="shared" si="52"/>
        <v>2.5000000000000001E-3</v>
      </c>
      <c r="K155" s="218">
        <f t="shared" si="53"/>
        <v>80.880575000000007</v>
      </c>
      <c r="L155" s="218">
        <f t="shared" si="54"/>
        <v>3477.8647250000004</v>
      </c>
      <c r="M155" s="218">
        <f t="shared" si="55"/>
        <v>80.880574999999993</v>
      </c>
      <c r="N155" s="316">
        <f t="shared" si="56"/>
        <v>3558.7453000000005</v>
      </c>
      <c r="O155" s="316">
        <f t="shared" si="57"/>
        <v>80.880574999999993</v>
      </c>
      <c r="P155" s="316">
        <f t="shared" si="58"/>
        <v>3639.6258750000006</v>
      </c>
      <c r="Q155" s="316">
        <f t="shared" si="57"/>
        <v>80.880574999999993</v>
      </c>
      <c r="R155" s="316">
        <f t="shared" si="59"/>
        <v>3720.5064500000008</v>
      </c>
      <c r="S155" s="316">
        <f t="shared" si="57"/>
        <v>80.880574999999993</v>
      </c>
      <c r="T155" s="316">
        <v>3963.1481750000012</v>
      </c>
      <c r="U155" s="316">
        <f t="shared" si="57"/>
        <v>80.880574999999993</v>
      </c>
      <c r="V155" s="316">
        <f t="shared" si="60"/>
        <v>4044.0287500000013</v>
      </c>
      <c r="W155" s="316">
        <f t="shared" si="61"/>
        <v>4124.9093250000014</v>
      </c>
      <c r="X155" s="316">
        <f t="shared" si="62"/>
        <v>4205.7899000000016</v>
      </c>
      <c r="Y155" s="316">
        <v>80.88</v>
      </c>
      <c r="Z155" s="316">
        <f t="shared" si="63"/>
        <v>4367.5499000000018</v>
      </c>
      <c r="AA155" s="316">
        <v>80.88</v>
      </c>
      <c r="AB155" s="316">
        <f t="shared" si="64"/>
        <v>4448.4299000000019</v>
      </c>
      <c r="AC155" s="316">
        <f t="shared" si="65"/>
        <v>4529.309900000002</v>
      </c>
      <c r="AD155" s="316">
        <f t="shared" si="66"/>
        <v>4610.1899000000021</v>
      </c>
      <c r="AE155" s="316">
        <f t="shared" si="67"/>
        <v>4691.0699000000022</v>
      </c>
      <c r="AF155" s="316">
        <f t="shared" si="68"/>
        <v>4771.9499000000023</v>
      </c>
      <c r="AG155" s="316">
        <f t="shared" si="69"/>
        <v>4852.8299000000025</v>
      </c>
      <c r="AH155" s="317">
        <f t="shared" si="70"/>
        <v>27499.400099999999</v>
      </c>
      <c r="AI155" s="317"/>
      <c r="AJ155" s="317"/>
      <c r="AK155" s="317"/>
      <c r="AL155" s="317"/>
      <c r="AM155" s="317"/>
      <c r="AN155" s="63">
        <v>42005</v>
      </c>
      <c r="AO155" s="45">
        <f t="shared" si="71"/>
        <v>1400</v>
      </c>
      <c r="AP155" s="45">
        <f t="shared" si="72"/>
        <v>46.027397260273972</v>
      </c>
      <c r="AQ155" s="45">
        <v>43</v>
      </c>
      <c r="AR155" s="65">
        <f t="shared" si="50"/>
        <v>3477.8647250000004</v>
      </c>
      <c r="BK155" s="68"/>
    </row>
    <row r="156" spans="1:63" ht="24" customHeight="1" x14ac:dyDescent="0.2">
      <c r="A156" s="212">
        <v>6</v>
      </c>
      <c r="B156" s="197" t="s">
        <v>427</v>
      </c>
      <c r="C156" s="197" t="s">
        <v>428</v>
      </c>
      <c r="D156" s="228">
        <v>19586.89</v>
      </c>
      <c r="E156" s="197" t="s">
        <v>349</v>
      </c>
      <c r="F156" s="230">
        <v>41051</v>
      </c>
      <c r="G156" s="228">
        <v>19586.89</v>
      </c>
      <c r="H156" s="231">
        <v>0.03</v>
      </c>
      <c r="I156" s="218">
        <f t="shared" si="51"/>
        <v>587.60669999999993</v>
      </c>
      <c r="J156" s="219">
        <f t="shared" si="52"/>
        <v>2.5000000000000001E-3</v>
      </c>
      <c r="K156" s="218">
        <f t="shared" si="53"/>
        <v>48.967224999999999</v>
      </c>
      <c r="L156" s="218">
        <f t="shared" si="54"/>
        <v>2105.5906749999999</v>
      </c>
      <c r="M156" s="218">
        <f t="shared" si="55"/>
        <v>48.967224999999992</v>
      </c>
      <c r="N156" s="316">
        <f t="shared" si="56"/>
        <v>2154.5578999999998</v>
      </c>
      <c r="O156" s="316">
        <f t="shared" si="57"/>
        <v>48.967224999999992</v>
      </c>
      <c r="P156" s="316">
        <f t="shared" si="58"/>
        <v>2203.5251249999997</v>
      </c>
      <c r="Q156" s="316">
        <f t="shared" si="57"/>
        <v>48.967224999999992</v>
      </c>
      <c r="R156" s="316">
        <f t="shared" si="59"/>
        <v>2252.4923499999995</v>
      </c>
      <c r="S156" s="316">
        <f t="shared" si="57"/>
        <v>48.967224999999992</v>
      </c>
      <c r="T156" s="316">
        <v>2399.3940249999991</v>
      </c>
      <c r="U156" s="316">
        <f t="shared" si="57"/>
        <v>48.967224999999992</v>
      </c>
      <c r="V156" s="316">
        <f t="shared" si="60"/>
        <v>2448.361249999999</v>
      </c>
      <c r="W156" s="316">
        <f t="shared" si="61"/>
        <v>2497.3284749999989</v>
      </c>
      <c r="X156" s="316">
        <f t="shared" si="62"/>
        <v>2546.2956999999988</v>
      </c>
      <c r="Y156" s="316">
        <v>48.97</v>
      </c>
      <c r="Z156" s="316">
        <f t="shared" si="63"/>
        <v>2644.2356999999984</v>
      </c>
      <c r="AA156" s="316">
        <v>48.97</v>
      </c>
      <c r="AB156" s="316">
        <f t="shared" si="64"/>
        <v>2693.2056999999982</v>
      </c>
      <c r="AC156" s="316">
        <f t="shared" si="65"/>
        <v>2742.175699999998</v>
      </c>
      <c r="AD156" s="316">
        <f t="shared" si="66"/>
        <v>2791.1456999999978</v>
      </c>
      <c r="AE156" s="316">
        <f t="shared" si="67"/>
        <v>2840.1156999999976</v>
      </c>
      <c r="AF156" s="316">
        <f t="shared" si="68"/>
        <v>2889.0856999999974</v>
      </c>
      <c r="AG156" s="316">
        <f t="shared" si="69"/>
        <v>2938.0556999999972</v>
      </c>
      <c r="AH156" s="317">
        <f t="shared" si="70"/>
        <v>16648.834300000002</v>
      </c>
      <c r="AI156" s="317"/>
      <c r="AJ156" s="317"/>
      <c r="AK156" s="317"/>
      <c r="AL156" s="317"/>
      <c r="AM156" s="317"/>
      <c r="AN156" s="63">
        <v>42005</v>
      </c>
      <c r="AO156" s="45">
        <f t="shared" si="71"/>
        <v>1400</v>
      </c>
      <c r="AP156" s="45">
        <f t="shared" si="72"/>
        <v>46.027397260273972</v>
      </c>
      <c r="AQ156" s="45">
        <v>43</v>
      </c>
      <c r="AR156" s="65">
        <f t="shared" si="50"/>
        <v>2105.5906749999999</v>
      </c>
      <c r="BK156" s="68"/>
    </row>
    <row r="157" spans="1:63" ht="24" customHeight="1" x14ac:dyDescent="0.2">
      <c r="A157" s="212">
        <v>6</v>
      </c>
      <c r="B157" s="197" t="s">
        <v>429</v>
      </c>
      <c r="C157" s="197" t="s">
        <v>430</v>
      </c>
      <c r="D157" s="228">
        <v>20539.91</v>
      </c>
      <c r="E157" s="197" t="s">
        <v>349</v>
      </c>
      <c r="F157" s="230">
        <v>41051</v>
      </c>
      <c r="G157" s="228">
        <v>20539.91</v>
      </c>
      <c r="H157" s="231">
        <v>0.03</v>
      </c>
      <c r="I157" s="218">
        <f t="shared" si="51"/>
        <v>616.19729999999993</v>
      </c>
      <c r="J157" s="219">
        <f t="shared" si="52"/>
        <v>2.5000000000000001E-3</v>
      </c>
      <c r="K157" s="218">
        <f t="shared" si="53"/>
        <v>51.349775000000001</v>
      </c>
      <c r="L157" s="218">
        <f t="shared" si="54"/>
        <v>2208.0403249999999</v>
      </c>
      <c r="M157" s="218">
        <f t="shared" si="55"/>
        <v>51.349774999999994</v>
      </c>
      <c r="N157" s="316">
        <f t="shared" si="56"/>
        <v>2259.3901000000001</v>
      </c>
      <c r="O157" s="316">
        <f t="shared" si="57"/>
        <v>51.349774999999994</v>
      </c>
      <c r="P157" s="316">
        <f t="shared" si="58"/>
        <v>2310.7398750000002</v>
      </c>
      <c r="Q157" s="316">
        <f t="shared" si="57"/>
        <v>51.349774999999994</v>
      </c>
      <c r="R157" s="316">
        <f t="shared" si="59"/>
        <v>2362.0896500000003</v>
      </c>
      <c r="S157" s="316">
        <f t="shared" si="57"/>
        <v>51.349774999999994</v>
      </c>
      <c r="T157" s="316">
        <v>2516.1389750000008</v>
      </c>
      <c r="U157" s="316">
        <f t="shared" si="57"/>
        <v>51.349774999999994</v>
      </c>
      <c r="V157" s="316">
        <f t="shared" si="60"/>
        <v>2567.4887500000009</v>
      </c>
      <c r="W157" s="316">
        <f t="shared" si="61"/>
        <v>2618.838525000001</v>
      </c>
      <c r="X157" s="316">
        <f t="shared" si="62"/>
        <v>2670.1883000000012</v>
      </c>
      <c r="Y157" s="316">
        <v>51.35</v>
      </c>
      <c r="Z157" s="316">
        <f t="shared" si="63"/>
        <v>2772.888300000001</v>
      </c>
      <c r="AA157" s="316">
        <v>51.35</v>
      </c>
      <c r="AB157" s="316">
        <f t="shared" si="64"/>
        <v>2824.2383000000009</v>
      </c>
      <c r="AC157" s="316">
        <f t="shared" si="65"/>
        <v>2875.5883000000008</v>
      </c>
      <c r="AD157" s="316">
        <f t="shared" si="66"/>
        <v>2926.9383000000007</v>
      </c>
      <c r="AE157" s="316">
        <f t="shared" si="67"/>
        <v>2978.2883000000006</v>
      </c>
      <c r="AF157" s="316">
        <f t="shared" si="68"/>
        <v>3029.6383000000005</v>
      </c>
      <c r="AG157" s="316">
        <f t="shared" si="69"/>
        <v>3080.9883000000004</v>
      </c>
      <c r="AH157" s="317">
        <f t="shared" si="70"/>
        <v>17458.921699999999</v>
      </c>
      <c r="AI157" s="317"/>
      <c r="AJ157" s="317"/>
      <c r="AK157" s="317"/>
      <c r="AL157" s="317"/>
      <c r="AM157" s="317"/>
      <c r="AN157" s="63">
        <v>42005</v>
      </c>
      <c r="AO157" s="45">
        <f t="shared" si="71"/>
        <v>1400</v>
      </c>
      <c r="AP157" s="45">
        <f t="shared" si="72"/>
        <v>46.027397260273972</v>
      </c>
      <c r="AQ157" s="45">
        <v>43</v>
      </c>
      <c r="AR157" s="65">
        <f t="shared" si="50"/>
        <v>2208.0403249999999</v>
      </c>
      <c r="BK157" s="68"/>
    </row>
    <row r="158" spans="1:63" ht="24" customHeight="1" x14ac:dyDescent="0.2">
      <c r="A158" s="212">
        <v>6</v>
      </c>
      <c r="B158" s="197" t="s">
        <v>431</v>
      </c>
      <c r="C158" s="197" t="s">
        <v>432</v>
      </c>
      <c r="D158" s="228">
        <v>49907.71</v>
      </c>
      <c r="E158" s="197" t="s">
        <v>349</v>
      </c>
      <c r="F158" s="230">
        <v>41051</v>
      </c>
      <c r="G158" s="228">
        <v>49907.71</v>
      </c>
      <c r="H158" s="231">
        <v>0.03</v>
      </c>
      <c r="I158" s="218">
        <f t="shared" si="51"/>
        <v>1497.2312999999999</v>
      </c>
      <c r="J158" s="219">
        <f t="shared" si="52"/>
        <v>2.5000000000000001E-3</v>
      </c>
      <c r="K158" s="218">
        <f t="shared" si="53"/>
        <v>124.76927500000001</v>
      </c>
      <c r="L158" s="218">
        <f t="shared" si="54"/>
        <v>5365.0788250000005</v>
      </c>
      <c r="M158" s="218">
        <f t="shared" si="55"/>
        <v>124.76927499999999</v>
      </c>
      <c r="N158" s="316">
        <f t="shared" si="56"/>
        <v>5489.8481000000002</v>
      </c>
      <c r="O158" s="316">
        <f t="shared" si="57"/>
        <v>124.76927499999999</v>
      </c>
      <c r="P158" s="316">
        <f t="shared" si="58"/>
        <v>5614.6173749999998</v>
      </c>
      <c r="Q158" s="316">
        <f t="shared" si="57"/>
        <v>124.76927499999999</v>
      </c>
      <c r="R158" s="316">
        <f t="shared" si="59"/>
        <v>5739.3866499999995</v>
      </c>
      <c r="S158" s="316">
        <f t="shared" si="57"/>
        <v>124.76927499999999</v>
      </c>
      <c r="T158" s="316">
        <v>6113.6944749999984</v>
      </c>
      <c r="U158" s="316">
        <f t="shared" si="57"/>
        <v>124.76927499999999</v>
      </c>
      <c r="V158" s="316">
        <f t="shared" si="60"/>
        <v>6238.4637499999981</v>
      </c>
      <c r="W158" s="316">
        <f t="shared" si="61"/>
        <v>6363.2330249999977</v>
      </c>
      <c r="X158" s="316">
        <f t="shared" si="62"/>
        <v>6488.0022999999974</v>
      </c>
      <c r="Y158" s="316">
        <v>124.77</v>
      </c>
      <c r="Z158" s="316">
        <f t="shared" si="63"/>
        <v>6737.5422999999982</v>
      </c>
      <c r="AA158" s="316">
        <v>124.77</v>
      </c>
      <c r="AB158" s="316">
        <f t="shared" si="64"/>
        <v>6862.3122999999987</v>
      </c>
      <c r="AC158" s="316">
        <f t="shared" si="65"/>
        <v>6987.0822999999991</v>
      </c>
      <c r="AD158" s="316">
        <f t="shared" si="66"/>
        <v>7111.8522999999996</v>
      </c>
      <c r="AE158" s="316">
        <f t="shared" si="67"/>
        <v>7236.6223</v>
      </c>
      <c r="AF158" s="316">
        <f t="shared" si="68"/>
        <v>7361.3923000000004</v>
      </c>
      <c r="AG158" s="316">
        <f t="shared" si="69"/>
        <v>7486.1623000000009</v>
      </c>
      <c r="AH158" s="317">
        <f t="shared" si="70"/>
        <v>42421.547699999996</v>
      </c>
      <c r="AI158" s="317"/>
      <c r="AJ158" s="317"/>
      <c r="AK158" s="317"/>
      <c r="AL158" s="317"/>
      <c r="AM158" s="317"/>
      <c r="AN158" s="63">
        <v>42005</v>
      </c>
      <c r="AO158" s="45">
        <f t="shared" si="71"/>
        <v>1400</v>
      </c>
      <c r="AP158" s="45">
        <f t="shared" si="72"/>
        <v>46.027397260273972</v>
      </c>
      <c r="AQ158" s="45">
        <v>43</v>
      </c>
      <c r="AR158" s="65">
        <f t="shared" si="50"/>
        <v>5365.0788250000005</v>
      </c>
      <c r="BK158" s="68"/>
    </row>
    <row r="159" spans="1:63" ht="24" customHeight="1" x14ac:dyDescent="0.2">
      <c r="A159" s="212">
        <v>6</v>
      </c>
      <c r="B159" s="197" t="s">
        <v>433</v>
      </c>
      <c r="C159" s="197" t="s">
        <v>434</v>
      </c>
      <c r="D159" s="228">
        <v>45393.440000000002</v>
      </c>
      <c r="E159" s="197" t="s">
        <v>349</v>
      </c>
      <c r="F159" s="230">
        <v>41051</v>
      </c>
      <c r="G159" s="228">
        <v>45393.440000000002</v>
      </c>
      <c r="H159" s="231">
        <v>0.03</v>
      </c>
      <c r="I159" s="218">
        <f t="shared" si="51"/>
        <v>1361.8032000000001</v>
      </c>
      <c r="J159" s="219">
        <f t="shared" si="52"/>
        <v>2.5000000000000001E-3</v>
      </c>
      <c r="K159" s="218">
        <f t="shared" si="53"/>
        <v>113.48360000000001</v>
      </c>
      <c r="L159" s="218">
        <f t="shared" si="54"/>
        <v>4879.7948000000006</v>
      </c>
      <c r="M159" s="218">
        <f t="shared" si="55"/>
        <v>113.48360000000001</v>
      </c>
      <c r="N159" s="316">
        <f t="shared" si="56"/>
        <v>4993.2784000000001</v>
      </c>
      <c r="O159" s="316">
        <f t="shared" si="57"/>
        <v>113.48360000000001</v>
      </c>
      <c r="P159" s="316">
        <f t="shared" si="58"/>
        <v>5106.7619999999997</v>
      </c>
      <c r="Q159" s="316">
        <f t="shared" si="57"/>
        <v>113.48360000000001</v>
      </c>
      <c r="R159" s="316">
        <f t="shared" si="59"/>
        <v>5220.2455999999993</v>
      </c>
      <c r="S159" s="316">
        <f t="shared" si="57"/>
        <v>113.48360000000001</v>
      </c>
      <c r="T159" s="316">
        <v>5560.696399999998</v>
      </c>
      <c r="U159" s="316">
        <f t="shared" si="57"/>
        <v>113.48360000000001</v>
      </c>
      <c r="V159" s="316">
        <f t="shared" si="60"/>
        <v>5674.1799999999976</v>
      </c>
      <c r="W159" s="316">
        <f t="shared" si="61"/>
        <v>5787.6635999999971</v>
      </c>
      <c r="X159" s="316">
        <f t="shared" si="62"/>
        <v>5901.1471999999967</v>
      </c>
      <c r="Y159" s="316">
        <v>113.48</v>
      </c>
      <c r="Z159" s="316">
        <f t="shared" si="63"/>
        <v>6128.1071999999958</v>
      </c>
      <c r="AA159" s="316">
        <v>113.48</v>
      </c>
      <c r="AB159" s="316">
        <f t="shared" si="64"/>
        <v>6241.5871999999954</v>
      </c>
      <c r="AC159" s="316">
        <f t="shared" si="65"/>
        <v>6355.067199999995</v>
      </c>
      <c r="AD159" s="316">
        <f t="shared" si="66"/>
        <v>6468.5471999999945</v>
      </c>
      <c r="AE159" s="316">
        <f t="shared" si="67"/>
        <v>6582.0271999999941</v>
      </c>
      <c r="AF159" s="316">
        <f t="shared" si="68"/>
        <v>6695.5071999999936</v>
      </c>
      <c r="AG159" s="316">
        <f t="shared" si="69"/>
        <v>6808.9871999999932</v>
      </c>
      <c r="AH159" s="317">
        <f t="shared" si="70"/>
        <v>38584.452800000006</v>
      </c>
      <c r="AI159" s="317"/>
      <c r="AJ159" s="317"/>
      <c r="AK159" s="317"/>
      <c r="AL159" s="317"/>
      <c r="AM159" s="317"/>
      <c r="AN159" s="63">
        <v>42005</v>
      </c>
      <c r="AO159" s="45">
        <f t="shared" si="71"/>
        <v>1400</v>
      </c>
      <c r="AP159" s="45">
        <f t="shared" si="72"/>
        <v>46.027397260273972</v>
      </c>
      <c r="AQ159" s="45">
        <v>43</v>
      </c>
      <c r="AR159" s="65">
        <f t="shared" si="50"/>
        <v>4879.7948000000006</v>
      </c>
      <c r="BK159" s="68"/>
    </row>
    <row r="160" spans="1:63" ht="24" customHeight="1" x14ac:dyDescent="0.2">
      <c r="A160" s="212">
        <v>6</v>
      </c>
      <c r="B160" s="197" t="s">
        <v>435</v>
      </c>
      <c r="C160" s="197" t="s">
        <v>436</v>
      </c>
      <c r="D160" s="228">
        <v>49907.76</v>
      </c>
      <c r="E160" s="197" t="s">
        <v>349</v>
      </c>
      <c r="F160" s="230">
        <v>41051</v>
      </c>
      <c r="G160" s="228">
        <v>49907.76</v>
      </c>
      <c r="H160" s="231">
        <v>0.03</v>
      </c>
      <c r="I160" s="218">
        <f t="shared" si="51"/>
        <v>1497.2328</v>
      </c>
      <c r="J160" s="219">
        <f t="shared" si="52"/>
        <v>2.5000000000000001E-3</v>
      </c>
      <c r="K160" s="218">
        <f t="shared" si="53"/>
        <v>124.7694</v>
      </c>
      <c r="L160" s="218">
        <f t="shared" si="54"/>
        <v>5365.0842000000002</v>
      </c>
      <c r="M160" s="316">
        <f t="shared" si="55"/>
        <v>124.7694</v>
      </c>
      <c r="N160" s="316">
        <f t="shared" si="56"/>
        <v>5489.8536000000004</v>
      </c>
      <c r="O160" s="316">
        <f t="shared" si="57"/>
        <v>124.7694</v>
      </c>
      <c r="P160" s="316">
        <f t="shared" si="58"/>
        <v>5614.6230000000005</v>
      </c>
      <c r="Q160" s="316">
        <f t="shared" si="57"/>
        <v>124.7694</v>
      </c>
      <c r="R160" s="316">
        <f t="shared" si="59"/>
        <v>5739.3924000000006</v>
      </c>
      <c r="S160" s="316">
        <f t="shared" si="57"/>
        <v>124.7694</v>
      </c>
      <c r="T160" s="316">
        <v>6113.700600000001</v>
      </c>
      <c r="U160" s="316">
        <f t="shared" si="57"/>
        <v>124.7694</v>
      </c>
      <c r="V160" s="316">
        <f t="shared" si="60"/>
        <v>6238.4700000000012</v>
      </c>
      <c r="W160" s="316">
        <f t="shared" si="61"/>
        <v>6363.2394000000013</v>
      </c>
      <c r="X160" s="316">
        <f t="shared" si="62"/>
        <v>6488.0088000000014</v>
      </c>
      <c r="Y160" s="316">
        <v>124.77</v>
      </c>
      <c r="Z160" s="316">
        <f t="shared" si="63"/>
        <v>6737.5488000000023</v>
      </c>
      <c r="AA160" s="316">
        <v>124.77</v>
      </c>
      <c r="AB160" s="316">
        <f t="shared" si="64"/>
        <v>6862.3188000000027</v>
      </c>
      <c r="AC160" s="316">
        <f t="shared" si="65"/>
        <v>6987.0888000000032</v>
      </c>
      <c r="AD160" s="316">
        <f t="shared" si="66"/>
        <v>7111.8588000000036</v>
      </c>
      <c r="AE160" s="316">
        <f t="shared" si="67"/>
        <v>7236.628800000004</v>
      </c>
      <c r="AF160" s="316">
        <f t="shared" si="68"/>
        <v>7361.3988000000045</v>
      </c>
      <c r="AG160" s="316">
        <f t="shared" si="69"/>
        <v>7486.1688000000049</v>
      </c>
      <c r="AH160" s="317">
        <f t="shared" si="70"/>
        <v>42421.591199999995</v>
      </c>
      <c r="AI160" s="317"/>
      <c r="AJ160" s="317"/>
      <c r="AK160" s="317"/>
      <c r="AL160" s="317"/>
      <c r="AM160" s="317"/>
      <c r="AN160" s="63">
        <v>42005</v>
      </c>
      <c r="AO160" s="45">
        <f t="shared" si="71"/>
        <v>1400</v>
      </c>
      <c r="AP160" s="45">
        <f t="shared" si="72"/>
        <v>46.027397260273972</v>
      </c>
      <c r="AQ160" s="45">
        <v>43</v>
      </c>
      <c r="AR160" s="65">
        <f t="shared" si="50"/>
        <v>5365.0842000000002</v>
      </c>
      <c r="BK160" s="68"/>
    </row>
    <row r="161" spans="1:63" ht="24" customHeight="1" x14ac:dyDescent="0.2">
      <c r="A161" s="212">
        <v>6</v>
      </c>
      <c r="B161" s="197" t="s">
        <v>347</v>
      </c>
      <c r="C161" s="197" t="s">
        <v>437</v>
      </c>
      <c r="D161" s="228">
        <v>14044.34</v>
      </c>
      <c r="E161" s="197" t="s">
        <v>349</v>
      </c>
      <c r="F161" s="230">
        <v>41051</v>
      </c>
      <c r="G161" s="228">
        <v>14044.34</v>
      </c>
      <c r="H161" s="231">
        <v>0.03</v>
      </c>
      <c r="I161" s="218">
        <f t="shared" si="51"/>
        <v>421.33019999999999</v>
      </c>
      <c r="J161" s="219">
        <f t="shared" si="52"/>
        <v>2.5000000000000001E-3</v>
      </c>
      <c r="K161" s="218">
        <f t="shared" si="53"/>
        <v>35.110849999999999</v>
      </c>
      <c r="L161" s="218">
        <f t="shared" si="54"/>
        <v>1509.7665500000001</v>
      </c>
      <c r="M161" s="218">
        <f t="shared" si="55"/>
        <v>35.110849999999999</v>
      </c>
      <c r="N161" s="218">
        <f t="shared" si="56"/>
        <v>1544.8774000000001</v>
      </c>
      <c r="O161" s="316">
        <f t="shared" si="57"/>
        <v>35.110849999999999</v>
      </c>
      <c r="P161" s="316">
        <f t="shared" si="58"/>
        <v>1579.9882500000001</v>
      </c>
      <c r="Q161" s="316">
        <f t="shared" si="57"/>
        <v>35.110849999999999</v>
      </c>
      <c r="R161" s="316">
        <f t="shared" si="59"/>
        <v>1615.0991000000001</v>
      </c>
      <c r="S161" s="316">
        <f t="shared" si="57"/>
        <v>35.110849999999999</v>
      </c>
      <c r="T161" s="316">
        <v>1720.4316500000002</v>
      </c>
      <c r="U161" s="316">
        <f t="shared" si="57"/>
        <v>35.110849999999999</v>
      </c>
      <c r="V161" s="316">
        <f t="shared" si="60"/>
        <v>1755.5425000000002</v>
      </c>
      <c r="W161" s="316">
        <f t="shared" si="61"/>
        <v>1790.6533500000003</v>
      </c>
      <c r="X161" s="316">
        <f t="shared" si="62"/>
        <v>1825.7642000000003</v>
      </c>
      <c r="Y161" s="316">
        <v>35.11</v>
      </c>
      <c r="Z161" s="316">
        <f t="shared" si="63"/>
        <v>1895.9842000000001</v>
      </c>
      <c r="AA161" s="316">
        <v>35.11</v>
      </c>
      <c r="AB161" s="316">
        <f t="shared" si="64"/>
        <v>1931.0942</v>
      </c>
      <c r="AC161" s="316">
        <f t="shared" si="65"/>
        <v>1966.2041999999999</v>
      </c>
      <c r="AD161" s="316">
        <f t="shared" si="66"/>
        <v>2001.3141999999998</v>
      </c>
      <c r="AE161" s="316">
        <f t="shared" si="67"/>
        <v>2036.4241999999997</v>
      </c>
      <c r="AF161" s="316">
        <f t="shared" si="68"/>
        <v>2071.5341999999996</v>
      </c>
      <c r="AG161" s="316">
        <f t="shared" si="69"/>
        <v>2106.6441999999997</v>
      </c>
      <c r="AH161" s="317">
        <f t="shared" si="70"/>
        <v>11937.695800000001</v>
      </c>
      <c r="AI161" s="317"/>
      <c r="AJ161" s="317"/>
      <c r="AK161" s="317"/>
      <c r="AL161" s="317"/>
      <c r="AM161" s="317"/>
      <c r="AN161" s="63">
        <v>42005</v>
      </c>
      <c r="AO161" s="45">
        <f t="shared" si="71"/>
        <v>1400</v>
      </c>
      <c r="AP161" s="45">
        <f t="shared" si="72"/>
        <v>46.027397260273972</v>
      </c>
      <c r="AQ161" s="45">
        <v>43</v>
      </c>
      <c r="AR161" s="65">
        <f t="shared" si="50"/>
        <v>1509.7665500000001</v>
      </c>
      <c r="BK161" s="68"/>
    </row>
    <row r="162" spans="1:63" ht="36" customHeight="1" x14ac:dyDescent="0.2">
      <c r="A162" s="212">
        <v>6</v>
      </c>
      <c r="B162" s="197" t="s">
        <v>438</v>
      </c>
      <c r="C162" s="197" t="s">
        <v>439</v>
      </c>
      <c r="D162" s="228">
        <v>8687.24</v>
      </c>
      <c r="E162" s="229" t="s">
        <v>440</v>
      </c>
      <c r="F162" s="230">
        <v>41116</v>
      </c>
      <c r="G162" s="228">
        <v>8687.24</v>
      </c>
      <c r="H162" s="231">
        <v>0.03</v>
      </c>
      <c r="I162" s="218">
        <f t="shared" si="51"/>
        <v>260.61719999999997</v>
      </c>
      <c r="J162" s="219">
        <f t="shared" si="52"/>
        <v>2.5000000000000001E-3</v>
      </c>
      <c r="K162" s="218">
        <f t="shared" si="53"/>
        <v>21.7181</v>
      </c>
      <c r="L162" s="218">
        <f t="shared" si="54"/>
        <v>933.87829999999997</v>
      </c>
      <c r="M162" s="316">
        <f t="shared" si="55"/>
        <v>21.718099999999996</v>
      </c>
      <c r="N162" s="316">
        <f t="shared" si="56"/>
        <v>955.59640000000002</v>
      </c>
      <c r="O162" s="316">
        <f t="shared" si="57"/>
        <v>21.718099999999996</v>
      </c>
      <c r="P162" s="316">
        <f t="shared" si="58"/>
        <v>977.31450000000007</v>
      </c>
      <c r="Q162" s="316">
        <f t="shared" si="57"/>
        <v>21.718099999999996</v>
      </c>
      <c r="R162" s="316">
        <f t="shared" si="59"/>
        <v>999.03260000000012</v>
      </c>
      <c r="S162" s="316">
        <f t="shared" si="57"/>
        <v>21.718099999999996</v>
      </c>
      <c r="T162" s="316">
        <v>1064.1869000000002</v>
      </c>
      <c r="U162" s="316">
        <f t="shared" si="57"/>
        <v>21.718099999999996</v>
      </c>
      <c r="V162" s="316">
        <f t="shared" si="60"/>
        <v>1085.9050000000002</v>
      </c>
      <c r="W162" s="316">
        <f t="shared" si="61"/>
        <v>1107.6231000000002</v>
      </c>
      <c r="X162" s="316">
        <f t="shared" si="62"/>
        <v>1129.3412000000003</v>
      </c>
      <c r="Y162" s="316">
        <v>21.72</v>
      </c>
      <c r="Z162" s="316">
        <f t="shared" si="63"/>
        <v>1172.7812000000004</v>
      </c>
      <c r="AA162" s="316">
        <v>21.72</v>
      </c>
      <c r="AB162" s="316">
        <f t="shared" si="64"/>
        <v>1194.5012000000004</v>
      </c>
      <c r="AC162" s="316">
        <f t="shared" si="65"/>
        <v>1216.2212000000004</v>
      </c>
      <c r="AD162" s="316">
        <f t="shared" si="66"/>
        <v>1237.9412000000004</v>
      </c>
      <c r="AE162" s="316">
        <f t="shared" si="67"/>
        <v>1259.6612000000005</v>
      </c>
      <c r="AF162" s="316">
        <f t="shared" si="68"/>
        <v>1281.3812000000005</v>
      </c>
      <c r="AG162" s="316">
        <f t="shared" si="69"/>
        <v>1303.1012000000005</v>
      </c>
      <c r="AH162" s="317">
        <f t="shared" si="70"/>
        <v>7384.1387999999988</v>
      </c>
      <c r="AI162" s="317"/>
      <c r="AJ162" s="317"/>
      <c r="AK162" s="317"/>
      <c r="AL162" s="317"/>
      <c r="AM162" s="317"/>
      <c r="AN162" s="63">
        <v>42005</v>
      </c>
      <c r="AO162" s="45">
        <f t="shared" si="71"/>
        <v>1400</v>
      </c>
      <c r="AP162" s="45">
        <f t="shared" si="72"/>
        <v>46.027397260273972</v>
      </c>
      <c r="AQ162" s="45">
        <v>43</v>
      </c>
      <c r="AR162" s="65">
        <f t="shared" si="50"/>
        <v>933.87829999999997</v>
      </c>
      <c r="BK162" s="68"/>
    </row>
    <row r="163" spans="1:63" ht="36" customHeight="1" x14ac:dyDescent="0.2">
      <c r="A163" s="212">
        <v>6</v>
      </c>
      <c r="B163" s="197" t="s">
        <v>441</v>
      </c>
      <c r="C163" s="197" t="s">
        <v>442</v>
      </c>
      <c r="D163" s="228">
        <v>5141.25</v>
      </c>
      <c r="E163" s="229" t="s">
        <v>440</v>
      </c>
      <c r="F163" s="230">
        <v>41116</v>
      </c>
      <c r="G163" s="228">
        <v>5141.25</v>
      </c>
      <c r="H163" s="231">
        <v>0.03</v>
      </c>
      <c r="I163" s="218">
        <f t="shared" si="51"/>
        <v>154.23749999999998</v>
      </c>
      <c r="J163" s="219">
        <f t="shared" si="52"/>
        <v>2.5000000000000001E-3</v>
      </c>
      <c r="K163" s="218">
        <f t="shared" si="53"/>
        <v>12.853125</v>
      </c>
      <c r="L163" s="218">
        <f t="shared" si="54"/>
        <v>552.68437500000005</v>
      </c>
      <c r="M163" s="316">
        <f t="shared" si="55"/>
        <v>12.853124999999999</v>
      </c>
      <c r="N163" s="316">
        <f t="shared" si="56"/>
        <v>565.53750000000002</v>
      </c>
      <c r="O163" s="316">
        <f t="shared" si="57"/>
        <v>12.853124999999999</v>
      </c>
      <c r="P163" s="316">
        <f t="shared" si="58"/>
        <v>578.390625</v>
      </c>
      <c r="Q163" s="316">
        <f t="shared" si="57"/>
        <v>12.853124999999999</v>
      </c>
      <c r="R163" s="316">
        <f t="shared" si="59"/>
        <v>591.24374999999998</v>
      </c>
      <c r="S163" s="316">
        <f t="shared" si="57"/>
        <v>12.853124999999999</v>
      </c>
      <c r="T163" s="316">
        <v>629.80312499999991</v>
      </c>
      <c r="U163" s="316">
        <f t="shared" si="57"/>
        <v>12.853124999999999</v>
      </c>
      <c r="V163" s="316">
        <f t="shared" si="60"/>
        <v>642.65624999999989</v>
      </c>
      <c r="W163" s="316">
        <f t="shared" si="61"/>
        <v>655.50937499999986</v>
      </c>
      <c r="X163" s="316">
        <f t="shared" si="62"/>
        <v>668.36249999999984</v>
      </c>
      <c r="Y163" s="316">
        <v>12.85</v>
      </c>
      <c r="Z163" s="316">
        <f t="shared" si="63"/>
        <v>694.06249999999989</v>
      </c>
      <c r="AA163" s="316">
        <v>12.85</v>
      </c>
      <c r="AB163" s="316">
        <f t="shared" si="64"/>
        <v>706.91249999999991</v>
      </c>
      <c r="AC163" s="316">
        <f t="shared" si="65"/>
        <v>719.76249999999993</v>
      </c>
      <c r="AD163" s="316">
        <f t="shared" si="66"/>
        <v>732.61249999999995</v>
      </c>
      <c r="AE163" s="316">
        <f t="shared" si="67"/>
        <v>745.46249999999998</v>
      </c>
      <c r="AF163" s="316">
        <f t="shared" si="68"/>
        <v>758.3125</v>
      </c>
      <c r="AG163" s="316">
        <f t="shared" si="69"/>
        <v>771.16250000000002</v>
      </c>
      <c r="AH163" s="317">
        <f t="shared" si="70"/>
        <v>4370.0874999999996</v>
      </c>
      <c r="AI163" s="317"/>
      <c r="AJ163" s="317"/>
      <c r="AK163" s="317"/>
      <c r="AL163" s="317"/>
      <c r="AM163" s="317"/>
      <c r="AN163" s="63">
        <v>42005</v>
      </c>
      <c r="AO163" s="45">
        <f t="shared" si="71"/>
        <v>1400</v>
      </c>
      <c r="AP163" s="45">
        <f t="shared" si="72"/>
        <v>46.027397260273972</v>
      </c>
      <c r="AQ163" s="45">
        <v>43</v>
      </c>
      <c r="AR163" s="65">
        <f t="shared" si="50"/>
        <v>552.68437500000005</v>
      </c>
      <c r="BK163" s="68"/>
    </row>
    <row r="164" spans="1:63" ht="36" customHeight="1" x14ac:dyDescent="0.2">
      <c r="A164" s="212">
        <v>6</v>
      </c>
      <c r="B164" s="197" t="s">
        <v>443</v>
      </c>
      <c r="C164" s="197" t="s">
        <v>442</v>
      </c>
      <c r="D164" s="228">
        <v>5141.25</v>
      </c>
      <c r="E164" s="229" t="s">
        <v>440</v>
      </c>
      <c r="F164" s="230">
        <v>41116</v>
      </c>
      <c r="G164" s="228">
        <v>5141.25</v>
      </c>
      <c r="H164" s="231">
        <v>0.03</v>
      </c>
      <c r="I164" s="218">
        <f t="shared" si="51"/>
        <v>154.23749999999998</v>
      </c>
      <c r="J164" s="219">
        <f t="shared" si="52"/>
        <v>2.5000000000000001E-3</v>
      </c>
      <c r="K164" s="218">
        <f t="shared" si="53"/>
        <v>12.853125</v>
      </c>
      <c r="L164" s="218">
        <f t="shared" si="54"/>
        <v>552.68437500000005</v>
      </c>
      <c r="M164" s="316">
        <f t="shared" si="55"/>
        <v>12.853124999999999</v>
      </c>
      <c r="N164" s="316">
        <f t="shared" si="56"/>
        <v>565.53750000000002</v>
      </c>
      <c r="O164" s="316">
        <f t="shared" si="57"/>
        <v>12.853124999999999</v>
      </c>
      <c r="P164" s="316">
        <f t="shared" si="58"/>
        <v>578.390625</v>
      </c>
      <c r="Q164" s="316">
        <f t="shared" si="57"/>
        <v>12.853124999999999</v>
      </c>
      <c r="R164" s="316">
        <f t="shared" si="59"/>
        <v>591.24374999999998</v>
      </c>
      <c r="S164" s="316">
        <f t="shared" si="57"/>
        <v>12.853124999999999</v>
      </c>
      <c r="T164" s="316">
        <v>629.80312499999991</v>
      </c>
      <c r="U164" s="316">
        <f t="shared" si="57"/>
        <v>12.853124999999999</v>
      </c>
      <c r="V164" s="316">
        <f t="shared" si="60"/>
        <v>642.65624999999989</v>
      </c>
      <c r="W164" s="316">
        <f t="shared" si="61"/>
        <v>655.50937499999986</v>
      </c>
      <c r="X164" s="316">
        <f t="shared" si="62"/>
        <v>668.36249999999984</v>
      </c>
      <c r="Y164" s="316">
        <v>12.85</v>
      </c>
      <c r="Z164" s="316">
        <f t="shared" si="63"/>
        <v>694.06249999999989</v>
      </c>
      <c r="AA164" s="316">
        <v>12.85</v>
      </c>
      <c r="AB164" s="316">
        <f t="shared" si="64"/>
        <v>706.91249999999991</v>
      </c>
      <c r="AC164" s="316">
        <f t="shared" si="65"/>
        <v>719.76249999999993</v>
      </c>
      <c r="AD164" s="316">
        <f t="shared" si="66"/>
        <v>732.61249999999995</v>
      </c>
      <c r="AE164" s="316">
        <f t="shared" si="67"/>
        <v>745.46249999999998</v>
      </c>
      <c r="AF164" s="316">
        <f t="shared" si="68"/>
        <v>758.3125</v>
      </c>
      <c r="AG164" s="316">
        <f t="shared" si="69"/>
        <v>771.16250000000002</v>
      </c>
      <c r="AH164" s="317">
        <f t="shared" si="70"/>
        <v>4370.0874999999996</v>
      </c>
      <c r="AI164" s="317"/>
      <c r="AJ164" s="317"/>
      <c r="AK164" s="317"/>
      <c r="AL164" s="317"/>
      <c r="AM164" s="317"/>
      <c r="AN164" s="63">
        <v>42005</v>
      </c>
      <c r="AO164" s="45">
        <f t="shared" si="71"/>
        <v>1400</v>
      </c>
      <c r="AP164" s="45">
        <f t="shared" si="72"/>
        <v>46.027397260273972</v>
      </c>
      <c r="AQ164" s="45">
        <v>43</v>
      </c>
      <c r="AR164" s="65">
        <f t="shared" si="50"/>
        <v>552.68437500000005</v>
      </c>
      <c r="BK164" s="68"/>
    </row>
    <row r="165" spans="1:63" ht="36" customHeight="1" x14ac:dyDescent="0.2">
      <c r="A165" s="212">
        <v>6</v>
      </c>
      <c r="B165" s="197" t="s">
        <v>444</v>
      </c>
      <c r="C165" s="197" t="s">
        <v>445</v>
      </c>
      <c r="D165" s="228">
        <v>3034.58</v>
      </c>
      <c r="E165" s="229" t="s">
        <v>440</v>
      </c>
      <c r="F165" s="230">
        <v>41116</v>
      </c>
      <c r="G165" s="228">
        <v>3034.58</v>
      </c>
      <c r="H165" s="231">
        <v>0.03</v>
      </c>
      <c r="I165" s="218">
        <f t="shared" si="51"/>
        <v>91.037399999999991</v>
      </c>
      <c r="J165" s="219">
        <f t="shared" si="52"/>
        <v>2.5000000000000001E-3</v>
      </c>
      <c r="K165" s="218">
        <f t="shared" si="53"/>
        <v>7.5864500000000001</v>
      </c>
      <c r="L165" s="218">
        <f t="shared" si="54"/>
        <v>326.21735000000001</v>
      </c>
      <c r="M165" s="316">
        <f t="shared" si="55"/>
        <v>7.5864499999999992</v>
      </c>
      <c r="N165" s="316">
        <f t="shared" si="56"/>
        <v>333.80380000000002</v>
      </c>
      <c r="O165" s="316">
        <f t="shared" si="57"/>
        <v>7.5864499999999992</v>
      </c>
      <c r="P165" s="316">
        <f t="shared" si="58"/>
        <v>341.39025000000004</v>
      </c>
      <c r="Q165" s="316">
        <f t="shared" si="57"/>
        <v>7.5864499999999992</v>
      </c>
      <c r="R165" s="316">
        <f t="shared" si="59"/>
        <v>348.97670000000005</v>
      </c>
      <c r="S165" s="316">
        <f t="shared" si="57"/>
        <v>7.5864499999999992</v>
      </c>
      <c r="T165" s="316">
        <v>371.73605000000009</v>
      </c>
      <c r="U165" s="316">
        <f t="shared" si="57"/>
        <v>7.5864499999999992</v>
      </c>
      <c r="V165" s="316">
        <f t="shared" si="60"/>
        <v>379.3225000000001</v>
      </c>
      <c r="W165" s="316">
        <f t="shared" si="61"/>
        <v>386.90895000000012</v>
      </c>
      <c r="X165" s="316">
        <f t="shared" si="62"/>
        <v>394.49540000000013</v>
      </c>
      <c r="Y165" s="316">
        <v>7.59</v>
      </c>
      <c r="Z165" s="316">
        <f t="shared" si="63"/>
        <v>409.66540000000009</v>
      </c>
      <c r="AA165" s="316">
        <v>7.58</v>
      </c>
      <c r="AB165" s="316">
        <f t="shared" si="64"/>
        <v>417.24540000000007</v>
      </c>
      <c r="AC165" s="316">
        <f t="shared" si="65"/>
        <v>424.82540000000006</v>
      </c>
      <c r="AD165" s="316">
        <f t="shared" si="66"/>
        <v>432.40540000000004</v>
      </c>
      <c r="AE165" s="316">
        <f t="shared" si="67"/>
        <v>439.98540000000003</v>
      </c>
      <c r="AF165" s="316">
        <f t="shared" si="68"/>
        <v>447.56540000000001</v>
      </c>
      <c r="AG165" s="316">
        <f t="shared" si="69"/>
        <v>455.1454</v>
      </c>
      <c r="AH165" s="317">
        <f t="shared" si="70"/>
        <v>2579.4346</v>
      </c>
      <c r="AI165" s="317"/>
      <c r="AJ165" s="317"/>
      <c r="AK165" s="317"/>
      <c r="AL165" s="317"/>
      <c r="AM165" s="317"/>
      <c r="AN165" s="63">
        <v>42005</v>
      </c>
      <c r="AO165" s="45">
        <f t="shared" si="71"/>
        <v>1400</v>
      </c>
      <c r="AP165" s="45">
        <f t="shared" si="72"/>
        <v>46.027397260273972</v>
      </c>
      <c r="AQ165" s="45">
        <v>43</v>
      </c>
      <c r="AR165" s="65">
        <f t="shared" si="50"/>
        <v>326.21735000000001</v>
      </c>
      <c r="BK165" s="68"/>
    </row>
    <row r="166" spans="1:63" ht="60" customHeight="1" x14ac:dyDescent="0.2">
      <c r="A166" s="212">
        <v>6</v>
      </c>
      <c r="B166" s="197" t="s">
        <v>446</v>
      </c>
      <c r="C166" s="197" t="s">
        <v>447</v>
      </c>
      <c r="D166" s="228">
        <v>54722.92</v>
      </c>
      <c r="E166" s="229" t="s">
        <v>440</v>
      </c>
      <c r="F166" s="230">
        <v>41116</v>
      </c>
      <c r="G166" s="228">
        <v>54722.92</v>
      </c>
      <c r="H166" s="231">
        <v>0.03</v>
      </c>
      <c r="I166" s="218">
        <f t="shared" si="51"/>
        <v>1641.6876</v>
      </c>
      <c r="J166" s="219">
        <f t="shared" si="52"/>
        <v>2.5000000000000001E-3</v>
      </c>
      <c r="K166" s="218">
        <f t="shared" si="53"/>
        <v>136.8073</v>
      </c>
      <c r="L166" s="218">
        <f t="shared" si="54"/>
        <v>5882.7138999999997</v>
      </c>
      <c r="M166" s="316">
        <f t="shared" si="55"/>
        <v>136.8073</v>
      </c>
      <c r="N166" s="316">
        <f t="shared" si="56"/>
        <v>6019.5212000000001</v>
      </c>
      <c r="O166" s="316">
        <f t="shared" si="57"/>
        <v>136.8073</v>
      </c>
      <c r="P166" s="316">
        <f t="shared" si="58"/>
        <v>6156.3285000000005</v>
      </c>
      <c r="Q166" s="316">
        <f t="shared" si="57"/>
        <v>136.8073</v>
      </c>
      <c r="R166" s="316">
        <f t="shared" si="59"/>
        <v>6293.1358000000009</v>
      </c>
      <c r="S166" s="316">
        <f t="shared" si="57"/>
        <v>136.8073</v>
      </c>
      <c r="T166" s="316">
        <v>6703.5577000000021</v>
      </c>
      <c r="U166" s="316">
        <f t="shared" si="57"/>
        <v>136.8073</v>
      </c>
      <c r="V166" s="316">
        <f t="shared" si="60"/>
        <v>6840.3650000000025</v>
      </c>
      <c r="W166" s="316">
        <f t="shared" si="61"/>
        <v>6977.1723000000029</v>
      </c>
      <c r="X166" s="316">
        <f t="shared" si="62"/>
        <v>7113.9796000000033</v>
      </c>
      <c r="Y166" s="316">
        <v>136.81</v>
      </c>
      <c r="Z166" s="316">
        <f t="shared" si="63"/>
        <v>7387.5996000000041</v>
      </c>
      <c r="AA166" s="316">
        <v>136.81</v>
      </c>
      <c r="AB166" s="316">
        <f t="shared" si="64"/>
        <v>7524.4096000000045</v>
      </c>
      <c r="AC166" s="316">
        <f t="shared" si="65"/>
        <v>7661.2196000000049</v>
      </c>
      <c r="AD166" s="316">
        <f t="shared" si="66"/>
        <v>7798.0296000000053</v>
      </c>
      <c r="AE166" s="316">
        <f t="shared" si="67"/>
        <v>7934.8396000000057</v>
      </c>
      <c r="AF166" s="316">
        <f t="shared" si="68"/>
        <v>8071.6496000000061</v>
      </c>
      <c r="AG166" s="316">
        <f t="shared" si="69"/>
        <v>8208.4596000000056</v>
      </c>
      <c r="AH166" s="317">
        <f t="shared" si="70"/>
        <v>46514.460399999996</v>
      </c>
      <c r="AI166" s="317"/>
      <c r="AJ166" s="317"/>
      <c r="AK166" s="317"/>
      <c r="AL166" s="317"/>
      <c r="AM166" s="317"/>
      <c r="AN166" s="63">
        <v>42005</v>
      </c>
      <c r="AO166" s="45">
        <f t="shared" si="71"/>
        <v>1400</v>
      </c>
      <c r="AP166" s="45">
        <f t="shared" si="72"/>
        <v>46.027397260273972</v>
      </c>
      <c r="AQ166" s="45">
        <v>43</v>
      </c>
      <c r="AR166" s="65">
        <f t="shared" si="50"/>
        <v>5882.7138999999997</v>
      </c>
      <c r="BK166" s="68"/>
    </row>
    <row r="167" spans="1:63" ht="36" customHeight="1" x14ac:dyDescent="0.2">
      <c r="A167" s="212">
        <v>6</v>
      </c>
      <c r="B167" s="197" t="s">
        <v>448</v>
      </c>
      <c r="C167" s="197" t="s">
        <v>449</v>
      </c>
      <c r="D167" s="228">
        <v>2206.9699999999998</v>
      </c>
      <c r="E167" s="229" t="s">
        <v>440</v>
      </c>
      <c r="F167" s="230">
        <v>41116</v>
      </c>
      <c r="G167" s="228">
        <v>2206.9699999999998</v>
      </c>
      <c r="H167" s="231">
        <v>0.03</v>
      </c>
      <c r="I167" s="218">
        <f t="shared" si="51"/>
        <v>66.209099999999992</v>
      </c>
      <c r="J167" s="219">
        <f t="shared" si="52"/>
        <v>2.5000000000000001E-3</v>
      </c>
      <c r="K167" s="218">
        <f t="shared" si="53"/>
        <v>5.5174249999999994</v>
      </c>
      <c r="L167" s="218">
        <f t="shared" si="54"/>
        <v>237.24927499999998</v>
      </c>
      <c r="M167" s="316">
        <f t="shared" si="55"/>
        <v>5.5174249999999994</v>
      </c>
      <c r="N167" s="316">
        <f t="shared" si="56"/>
        <v>242.76669999999999</v>
      </c>
      <c r="O167" s="316">
        <f t="shared" si="57"/>
        <v>5.5174249999999994</v>
      </c>
      <c r="P167" s="316">
        <f t="shared" si="58"/>
        <v>248.28412499999999</v>
      </c>
      <c r="Q167" s="316">
        <f t="shared" si="57"/>
        <v>5.5174249999999994</v>
      </c>
      <c r="R167" s="316">
        <f t="shared" si="59"/>
        <v>253.80154999999999</v>
      </c>
      <c r="S167" s="316">
        <f t="shared" si="57"/>
        <v>5.5174249999999994</v>
      </c>
      <c r="T167" s="316">
        <v>270.35382499999997</v>
      </c>
      <c r="U167" s="316">
        <f t="shared" si="57"/>
        <v>5.5174249999999994</v>
      </c>
      <c r="V167" s="316">
        <f t="shared" si="60"/>
        <v>275.87124999999997</v>
      </c>
      <c r="W167" s="316">
        <f t="shared" si="61"/>
        <v>281.38867499999998</v>
      </c>
      <c r="X167" s="316">
        <f t="shared" si="62"/>
        <v>286.90609999999998</v>
      </c>
      <c r="Y167" s="316">
        <v>5.52</v>
      </c>
      <c r="Z167" s="316">
        <f t="shared" si="63"/>
        <v>297.94609999999994</v>
      </c>
      <c r="AA167" s="316">
        <v>5.52</v>
      </c>
      <c r="AB167" s="316">
        <f t="shared" si="64"/>
        <v>303.46609999999993</v>
      </c>
      <c r="AC167" s="316">
        <f t="shared" si="65"/>
        <v>308.98609999999991</v>
      </c>
      <c r="AD167" s="316">
        <f t="shared" si="66"/>
        <v>314.50609999999989</v>
      </c>
      <c r="AE167" s="316">
        <f t="shared" si="67"/>
        <v>320.02609999999987</v>
      </c>
      <c r="AF167" s="316">
        <f t="shared" si="68"/>
        <v>325.54609999999985</v>
      </c>
      <c r="AG167" s="316">
        <f t="shared" si="69"/>
        <v>331.06609999999984</v>
      </c>
      <c r="AH167" s="317">
        <f t="shared" si="70"/>
        <v>1875.9039</v>
      </c>
      <c r="AI167" s="317"/>
      <c r="AJ167" s="317"/>
      <c r="AK167" s="317"/>
      <c r="AL167" s="317"/>
      <c r="AM167" s="317"/>
      <c r="AN167" s="63">
        <v>42005</v>
      </c>
      <c r="AO167" s="45">
        <f t="shared" si="71"/>
        <v>1400</v>
      </c>
      <c r="AP167" s="45">
        <f t="shared" si="72"/>
        <v>46.027397260273972</v>
      </c>
      <c r="AQ167" s="45">
        <v>43</v>
      </c>
      <c r="AR167" s="65">
        <f t="shared" si="50"/>
        <v>237.24927499999998</v>
      </c>
      <c r="BK167" s="68"/>
    </row>
    <row r="168" spans="1:63" ht="36" customHeight="1" x14ac:dyDescent="0.2">
      <c r="A168" s="212">
        <v>6</v>
      </c>
      <c r="B168" s="197" t="s">
        <v>450</v>
      </c>
      <c r="C168" s="197" t="s">
        <v>451</v>
      </c>
      <c r="D168" s="228">
        <v>2206.9699999999998</v>
      </c>
      <c r="E168" s="229" t="s">
        <v>440</v>
      </c>
      <c r="F168" s="230">
        <v>41116</v>
      </c>
      <c r="G168" s="228">
        <v>2206.9699999999998</v>
      </c>
      <c r="H168" s="231">
        <v>0.03</v>
      </c>
      <c r="I168" s="218">
        <f t="shared" si="51"/>
        <v>66.209099999999992</v>
      </c>
      <c r="J168" s="219">
        <f t="shared" si="52"/>
        <v>2.5000000000000001E-3</v>
      </c>
      <c r="K168" s="218">
        <f t="shared" si="53"/>
        <v>5.5174249999999994</v>
      </c>
      <c r="L168" s="218">
        <f t="shared" si="54"/>
        <v>237.24927499999998</v>
      </c>
      <c r="M168" s="316">
        <f t="shared" si="55"/>
        <v>5.5174249999999994</v>
      </c>
      <c r="N168" s="316">
        <f t="shared" si="56"/>
        <v>242.76669999999999</v>
      </c>
      <c r="O168" s="316">
        <f t="shared" si="57"/>
        <v>5.5174249999999994</v>
      </c>
      <c r="P168" s="316">
        <f t="shared" si="58"/>
        <v>248.28412499999999</v>
      </c>
      <c r="Q168" s="316">
        <f t="shared" si="57"/>
        <v>5.5174249999999994</v>
      </c>
      <c r="R168" s="316">
        <f t="shared" si="59"/>
        <v>253.80154999999999</v>
      </c>
      <c r="S168" s="316">
        <f t="shared" si="57"/>
        <v>5.5174249999999994</v>
      </c>
      <c r="T168" s="316">
        <v>270.35382499999997</v>
      </c>
      <c r="U168" s="316">
        <f t="shared" si="57"/>
        <v>5.5174249999999994</v>
      </c>
      <c r="V168" s="316">
        <f t="shared" si="60"/>
        <v>275.87124999999997</v>
      </c>
      <c r="W168" s="316">
        <f t="shared" si="61"/>
        <v>281.38867499999998</v>
      </c>
      <c r="X168" s="316">
        <f t="shared" si="62"/>
        <v>286.90609999999998</v>
      </c>
      <c r="Y168" s="316">
        <v>5.52</v>
      </c>
      <c r="Z168" s="316">
        <f t="shared" si="63"/>
        <v>297.94609999999994</v>
      </c>
      <c r="AA168" s="316">
        <v>5.52</v>
      </c>
      <c r="AB168" s="316">
        <f t="shared" si="64"/>
        <v>303.46609999999993</v>
      </c>
      <c r="AC168" s="316">
        <f t="shared" si="65"/>
        <v>308.98609999999991</v>
      </c>
      <c r="AD168" s="316">
        <f t="shared" si="66"/>
        <v>314.50609999999989</v>
      </c>
      <c r="AE168" s="316">
        <f t="shared" si="67"/>
        <v>320.02609999999987</v>
      </c>
      <c r="AF168" s="316">
        <f t="shared" si="68"/>
        <v>325.54609999999985</v>
      </c>
      <c r="AG168" s="316">
        <f t="shared" si="69"/>
        <v>331.06609999999984</v>
      </c>
      <c r="AH168" s="317">
        <f t="shared" si="70"/>
        <v>1875.9039</v>
      </c>
      <c r="AI168" s="317"/>
      <c r="AJ168" s="317"/>
      <c r="AK168" s="317"/>
      <c r="AL168" s="317"/>
      <c r="AM168" s="317"/>
      <c r="AN168" s="63">
        <v>42005</v>
      </c>
      <c r="AO168" s="45">
        <f t="shared" si="71"/>
        <v>1400</v>
      </c>
      <c r="AP168" s="45">
        <f t="shared" si="72"/>
        <v>46.027397260273972</v>
      </c>
      <c r="AQ168" s="45">
        <v>43</v>
      </c>
      <c r="AR168" s="65">
        <f t="shared" si="50"/>
        <v>237.24927499999998</v>
      </c>
      <c r="BK168" s="68"/>
    </row>
    <row r="169" spans="1:63" ht="36" customHeight="1" x14ac:dyDescent="0.2">
      <c r="A169" s="212">
        <v>6</v>
      </c>
      <c r="B169" s="197" t="s">
        <v>452</v>
      </c>
      <c r="C169" s="197" t="s">
        <v>453</v>
      </c>
      <c r="D169" s="228">
        <v>2482.85</v>
      </c>
      <c r="E169" s="229" t="s">
        <v>440</v>
      </c>
      <c r="F169" s="230">
        <v>41116</v>
      </c>
      <c r="G169" s="228">
        <v>2482.85</v>
      </c>
      <c r="H169" s="231">
        <v>0.03</v>
      </c>
      <c r="I169" s="218">
        <f t="shared" si="51"/>
        <v>74.485499999999988</v>
      </c>
      <c r="J169" s="219">
        <f t="shared" si="52"/>
        <v>2.5000000000000001E-3</v>
      </c>
      <c r="K169" s="218">
        <f t="shared" si="53"/>
        <v>6.2071249999999996</v>
      </c>
      <c r="L169" s="218">
        <f t="shared" si="54"/>
        <v>266.90637499999997</v>
      </c>
      <c r="M169" s="316">
        <f t="shared" si="55"/>
        <v>6.2071249999999987</v>
      </c>
      <c r="N169" s="316">
        <f t="shared" si="56"/>
        <v>273.11349999999999</v>
      </c>
      <c r="O169" s="316">
        <f t="shared" si="57"/>
        <v>6.2071249999999987</v>
      </c>
      <c r="P169" s="316">
        <f t="shared" si="58"/>
        <v>279.32062500000001</v>
      </c>
      <c r="Q169" s="316">
        <f t="shared" si="57"/>
        <v>6.2071249999999987</v>
      </c>
      <c r="R169" s="316">
        <f t="shared" si="59"/>
        <v>285.52775000000003</v>
      </c>
      <c r="S169" s="316">
        <f t="shared" si="57"/>
        <v>6.2071249999999987</v>
      </c>
      <c r="T169" s="316">
        <v>304.14912500000008</v>
      </c>
      <c r="U169" s="316">
        <f t="shared" si="57"/>
        <v>6.2071249999999987</v>
      </c>
      <c r="V169" s="316">
        <f t="shared" si="60"/>
        <v>310.3562500000001</v>
      </c>
      <c r="W169" s="316">
        <f t="shared" si="61"/>
        <v>316.56337500000012</v>
      </c>
      <c r="X169" s="316">
        <f t="shared" si="62"/>
        <v>322.77050000000014</v>
      </c>
      <c r="Y169" s="316">
        <v>6.21</v>
      </c>
      <c r="Z169" s="316">
        <f t="shared" si="63"/>
        <v>335.1905000000001</v>
      </c>
      <c r="AA169" s="316">
        <v>6.21</v>
      </c>
      <c r="AB169" s="316">
        <f t="shared" si="64"/>
        <v>341.40050000000008</v>
      </c>
      <c r="AC169" s="316">
        <f t="shared" si="65"/>
        <v>347.61050000000006</v>
      </c>
      <c r="AD169" s="316">
        <f t="shared" si="66"/>
        <v>353.82050000000004</v>
      </c>
      <c r="AE169" s="316">
        <f t="shared" si="67"/>
        <v>360.03050000000002</v>
      </c>
      <c r="AF169" s="316">
        <f t="shared" si="68"/>
        <v>366.2405</v>
      </c>
      <c r="AG169" s="316">
        <f t="shared" si="69"/>
        <v>372.45049999999998</v>
      </c>
      <c r="AH169" s="317">
        <f t="shared" si="70"/>
        <v>2110.3995</v>
      </c>
      <c r="AI169" s="317"/>
      <c r="AJ169" s="317"/>
      <c r="AK169" s="317"/>
      <c r="AL169" s="317"/>
      <c r="AM169" s="317"/>
      <c r="AN169" s="63">
        <v>42005</v>
      </c>
      <c r="AO169" s="45">
        <f t="shared" si="71"/>
        <v>1400</v>
      </c>
      <c r="AP169" s="45">
        <f t="shared" si="72"/>
        <v>46.027397260273972</v>
      </c>
      <c r="AQ169" s="45">
        <v>43</v>
      </c>
      <c r="AR169" s="65">
        <f t="shared" si="50"/>
        <v>266.90637499999997</v>
      </c>
      <c r="BK169" s="68"/>
    </row>
    <row r="170" spans="1:63" ht="36" customHeight="1" x14ac:dyDescent="0.2">
      <c r="A170" s="212">
        <v>6</v>
      </c>
      <c r="B170" s="197" t="s">
        <v>454</v>
      </c>
      <c r="C170" s="197" t="s">
        <v>453</v>
      </c>
      <c r="D170" s="228">
        <v>2482.85</v>
      </c>
      <c r="E170" s="229" t="s">
        <v>440</v>
      </c>
      <c r="F170" s="230">
        <v>41116</v>
      </c>
      <c r="G170" s="228">
        <v>2482.85</v>
      </c>
      <c r="H170" s="231">
        <v>0.03</v>
      </c>
      <c r="I170" s="218">
        <f t="shared" si="51"/>
        <v>74.485499999999988</v>
      </c>
      <c r="J170" s="219">
        <f t="shared" si="52"/>
        <v>2.5000000000000001E-3</v>
      </c>
      <c r="K170" s="218">
        <f t="shared" si="53"/>
        <v>6.2071249999999996</v>
      </c>
      <c r="L170" s="218">
        <f t="shared" si="54"/>
        <v>266.90637499999997</v>
      </c>
      <c r="M170" s="316">
        <f t="shared" si="55"/>
        <v>6.2071249999999987</v>
      </c>
      <c r="N170" s="316">
        <f t="shared" si="56"/>
        <v>273.11349999999999</v>
      </c>
      <c r="O170" s="316">
        <f t="shared" si="57"/>
        <v>6.2071249999999987</v>
      </c>
      <c r="P170" s="316">
        <f t="shared" si="58"/>
        <v>279.32062500000001</v>
      </c>
      <c r="Q170" s="316">
        <f t="shared" si="57"/>
        <v>6.2071249999999987</v>
      </c>
      <c r="R170" s="316">
        <f t="shared" si="59"/>
        <v>285.52775000000003</v>
      </c>
      <c r="S170" s="316">
        <f t="shared" si="57"/>
        <v>6.2071249999999987</v>
      </c>
      <c r="T170" s="316">
        <v>304.14912500000008</v>
      </c>
      <c r="U170" s="316">
        <f t="shared" si="57"/>
        <v>6.2071249999999987</v>
      </c>
      <c r="V170" s="316">
        <f t="shared" si="60"/>
        <v>310.3562500000001</v>
      </c>
      <c r="W170" s="316">
        <f t="shared" si="61"/>
        <v>316.56337500000012</v>
      </c>
      <c r="X170" s="316">
        <f t="shared" si="62"/>
        <v>322.77050000000014</v>
      </c>
      <c r="Y170" s="316">
        <v>6.21</v>
      </c>
      <c r="Z170" s="316">
        <f t="shared" si="63"/>
        <v>335.1905000000001</v>
      </c>
      <c r="AA170" s="316">
        <v>6.21</v>
      </c>
      <c r="AB170" s="316">
        <f t="shared" si="64"/>
        <v>341.40050000000008</v>
      </c>
      <c r="AC170" s="316">
        <f t="shared" si="65"/>
        <v>347.61050000000006</v>
      </c>
      <c r="AD170" s="316">
        <f t="shared" si="66"/>
        <v>353.82050000000004</v>
      </c>
      <c r="AE170" s="316">
        <f t="shared" si="67"/>
        <v>360.03050000000002</v>
      </c>
      <c r="AF170" s="316">
        <f t="shared" si="68"/>
        <v>366.2405</v>
      </c>
      <c r="AG170" s="316">
        <f t="shared" si="69"/>
        <v>372.45049999999998</v>
      </c>
      <c r="AH170" s="317">
        <f t="shared" si="70"/>
        <v>2110.3995</v>
      </c>
      <c r="AI170" s="317"/>
      <c r="AJ170" s="317"/>
      <c r="AK170" s="317"/>
      <c r="AL170" s="317"/>
      <c r="AM170" s="317"/>
      <c r="AN170" s="63">
        <v>42005</v>
      </c>
      <c r="AO170" s="45">
        <f t="shared" si="71"/>
        <v>1400</v>
      </c>
      <c r="AP170" s="45">
        <f t="shared" si="72"/>
        <v>46.027397260273972</v>
      </c>
      <c r="AQ170" s="45">
        <v>43</v>
      </c>
      <c r="AR170" s="65">
        <f t="shared" si="50"/>
        <v>266.90637499999997</v>
      </c>
      <c r="BK170" s="68"/>
    </row>
    <row r="171" spans="1:63" ht="36" customHeight="1" x14ac:dyDescent="0.2">
      <c r="A171" s="212">
        <v>6</v>
      </c>
      <c r="B171" s="197" t="s">
        <v>455</v>
      </c>
      <c r="C171" s="197" t="s">
        <v>453</v>
      </c>
      <c r="D171" s="228">
        <v>2733.64</v>
      </c>
      <c r="E171" s="229" t="s">
        <v>440</v>
      </c>
      <c r="F171" s="230">
        <v>41116</v>
      </c>
      <c r="G171" s="228">
        <v>2733.64</v>
      </c>
      <c r="H171" s="231">
        <v>0.03</v>
      </c>
      <c r="I171" s="218">
        <f t="shared" si="51"/>
        <v>82.009199999999993</v>
      </c>
      <c r="J171" s="219">
        <f t="shared" si="52"/>
        <v>2.5000000000000001E-3</v>
      </c>
      <c r="K171" s="218">
        <f t="shared" si="53"/>
        <v>6.8340999999999994</v>
      </c>
      <c r="L171" s="218">
        <f t="shared" si="54"/>
        <v>293.86629999999997</v>
      </c>
      <c r="M171" s="316">
        <f t="shared" si="55"/>
        <v>6.8340999999999994</v>
      </c>
      <c r="N171" s="316">
        <f t="shared" si="56"/>
        <v>300.70039999999995</v>
      </c>
      <c r="O171" s="316">
        <f t="shared" si="57"/>
        <v>6.8340999999999994</v>
      </c>
      <c r="P171" s="316">
        <f t="shared" si="58"/>
        <v>307.53449999999992</v>
      </c>
      <c r="Q171" s="316">
        <f t="shared" si="57"/>
        <v>6.8340999999999994</v>
      </c>
      <c r="R171" s="316">
        <f t="shared" si="59"/>
        <v>314.3685999999999</v>
      </c>
      <c r="S171" s="316">
        <f t="shared" si="57"/>
        <v>6.8340999999999994</v>
      </c>
      <c r="T171" s="316">
        <v>334.87089999999984</v>
      </c>
      <c r="U171" s="316">
        <f t="shared" si="57"/>
        <v>6.8340999999999994</v>
      </c>
      <c r="V171" s="316">
        <f t="shared" si="60"/>
        <v>341.70499999999981</v>
      </c>
      <c r="W171" s="316">
        <f t="shared" si="61"/>
        <v>348.53909999999979</v>
      </c>
      <c r="X171" s="316">
        <f t="shared" si="62"/>
        <v>355.37319999999977</v>
      </c>
      <c r="Y171" s="316">
        <v>6.83</v>
      </c>
      <c r="Z171" s="316">
        <f t="shared" si="63"/>
        <v>369.03319999999974</v>
      </c>
      <c r="AA171" s="316">
        <v>6.83</v>
      </c>
      <c r="AB171" s="316">
        <f t="shared" si="64"/>
        <v>375.86319999999972</v>
      </c>
      <c r="AC171" s="316">
        <f t="shared" si="65"/>
        <v>382.69319999999971</v>
      </c>
      <c r="AD171" s="316">
        <f t="shared" si="66"/>
        <v>389.52319999999969</v>
      </c>
      <c r="AE171" s="316">
        <f t="shared" si="67"/>
        <v>396.35319999999967</v>
      </c>
      <c r="AF171" s="316">
        <f t="shared" si="68"/>
        <v>403.18319999999966</v>
      </c>
      <c r="AG171" s="316">
        <f t="shared" si="69"/>
        <v>410.01319999999964</v>
      </c>
      <c r="AH171" s="317">
        <f t="shared" si="70"/>
        <v>2323.6268</v>
      </c>
      <c r="AI171" s="317"/>
      <c r="AJ171" s="317"/>
      <c r="AK171" s="317"/>
      <c r="AL171" s="317"/>
      <c r="AM171" s="317"/>
      <c r="AN171" s="63">
        <v>42005</v>
      </c>
      <c r="AO171" s="45">
        <f t="shared" si="71"/>
        <v>1400</v>
      </c>
      <c r="AP171" s="45">
        <f t="shared" si="72"/>
        <v>46.027397260273972</v>
      </c>
      <c r="AQ171" s="45">
        <v>43</v>
      </c>
      <c r="AR171" s="65">
        <f t="shared" si="50"/>
        <v>293.86629999999997</v>
      </c>
      <c r="BK171" s="68"/>
    </row>
    <row r="172" spans="1:63" ht="36" customHeight="1" x14ac:dyDescent="0.2">
      <c r="A172" s="212">
        <v>6</v>
      </c>
      <c r="B172" s="197" t="s">
        <v>456</v>
      </c>
      <c r="C172" s="197" t="s">
        <v>453</v>
      </c>
      <c r="D172" s="228">
        <v>2733.64</v>
      </c>
      <c r="E172" s="229" t="s">
        <v>440</v>
      </c>
      <c r="F172" s="230">
        <v>41116</v>
      </c>
      <c r="G172" s="228">
        <v>2733.64</v>
      </c>
      <c r="H172" s="231">
        <v>0.03</v>
      </c>
      <c r="I172" s="218">
        <f t="shared" si="51"/>
        <v>82.009199999999993</v>
      </c>
      <c r="J172" s="219">
        <f t="shared" si="52"/>
        <v>2.5000000000000001E-3</v>
      </c>
      <c r="K172" s="218">
        <f t="shared" si="53"/>
        <v>6.8340999999999994</v>
      </c>
      <c r="L172" s="218">
        <f t="shared" si="54"/>
        <v>293.86629999999997</v>
      </c>
      <c r="M172" s="316">
        <f t="shared" si="55"/>
        <v>6.8340999999999994</v>
      </c>
      <c r="N172" s="316">
        <f t="shared" si="56"/>
        <v>300.70039999999995</v>
      </c>
      <c r="O172" s="316">
        <f t="shared" si="57"/>
        <v>6.8340999999999994</v>
      </c>
      <c r="P172" s="316">
        <f t="shared" si="58"/>
        <v>307.53449999999992</v>
      </c>
      <c r="Q172" s="316">
        <f t="shared" si="57"/>
        <v>6.8340999999999994</v>
      </c>
      <c r="R172" s="316">
        <f t="shared" si="59"/>
        <v>314.3685999999999</v>
      </c>
      <c r="S172" s="316">
        <f t="shared" si="57"/>
        <v>6.8340999999999994</v>
      </c>
      <c r="T172" s="316">
        <v>334.87089999999984</v>
      </c>
      <c r="U172" s="316">
        <f t="shared" si="57"/>
        <v>6.8340999999999994</v>
      </c>
      <c r="V172" s="316">
        <f t="shared" si="60"/>
        <v>341.70499999999981</v>
      </c>
      <c r="W172" s="316">
        <f t="shared" si="61"/>
        <v>348.53909999999979</v>
      </c>
      <c r="X172" s="316">
        <f t="shared" si="62"/>
        <v>355.37319999999977</v>
      </c>
      <c r="Y172" s="316">
        <v>6.83</v>
      </c>
      <c r="Z172" s="316">
        <f t="shared" si="63"/>
        <v>369.03319999999974</v>
      </c>
      <c r="AA172" s="316">
        <v>6.83</v>
      </c>
      <c r="AB172" s="316">
        <f t="shared" si="64"/>
        <v>375.86319999999972</v>
      </c>
      <c r="AC172" s="316">
        <f t="shared" si="65"/>
        <v>382.69319999999971</v>
      </c>
      <c r="AD172" s="316">
        <f t="shared" si="66"/>
        <v>389.52319999999969</v>
      </c>
      <c r="AE172" s="316">
        <f t="shared" si="67"/>
        <v>396.35319999999967</v>
      </c>
      <c r="AF172" s="316">
        <f t="shared" si="68"/>
        <v>403.18319999999966</v>
      </c>
      <c r="AG172" s="316">
        <f t="shared" si="69"/>
        <v>410.01319999999964</v>
      </c>
      <c r="AH172" s="317">
        <f t="shared" si="70"/>
        <v>2323.6268</v>
      </c>
      <c r="AI172" s="317"/>
      <c r="AJ172" s="317"/>
      <c r="AK172" s="317"/>
      <c r="AL172" s="317"/>
      <c r="AM172" s="317"/>
      <c r="AN172" s="63">
        <v>42005</v>
      </c>
      <c r="AO172" s="45">
        <f t="shared" si="71"/>
        <v>1400</v>
      </c>
      <c r="AP172" s="45">
        <f t="shared" si="72"/>
        <v>46.027397260273972</v>
      </c>
      <c r="AQ172" s="45">
        <v>43</v>
      </c>
      <c r="AR172" s="65">
        <f t="shared" si="50"/>
        <v>293.86629999999997</v>
      </c>
      <c r="BK172" s="68"/>
    </row>
    <row r="173" spans="1:63" ht="36" customHeight="1" x14ac:dyDescent="0.2">
      <c r="A173" s="212">
        <v>6</v>
      </c>
      <c r="B173" s="197" t="s">
        <v>457</v>
      </c>
      <c r="C173" s="197" t="s">
        <v>453</v>
      </c>
      <c r="D173" s="228">
        <v>3009.51</v>
      </c>
      <c r="E173" s="229" t="s">
        <v>440</v>
      </c>
      <c r="F173" s="230">
        <v>41116</v>
      </c>
      <c r="G173" s="228">
        <v>3009.51</v>
      </c>
      <c r="H173" s="231">
        <v>0.03</v>
      </c>
      <c r="I173" s="218">
        <f t="shared" si="51"/>
        <v>90.285300000000007</v>
      </c>
      <c r="J173" s="219">
        <f t="shared" si="52"/>
        <v>2.5000000000000001E-3</v>
      </c>
      <c r="K173" s="218">
        <f t="shared" si="53"/>
        <v>7.5237750000000005</v>
      </c>
      <c r="L173" s="218">
        <f t="shared" si="54"/>
        <v>323.52232500000002</v>
      </c>
      <c r="M173" s="316">
        <f t="shared" si="55"/>
        <v>7.5237750000000005</v>
      </c>
      <c r="N173" s="316">
        <f t="shared" si="56"/>
        <v>331.04610000000002</v>
      </c>
      <c r="O173" s="316">
        <f t="shared" si="57"/>
        <v>7.5237750000000005</v>
      </c>
      <c r="P173" s="316">
        <f t="shared" si="58"/>
        <v>338.56987500000002</v>
      </c>
      <c r="Q173" s="316">
        <f t="shared" si="57"/>
        <v>7.5237750000000005</v>
      </c>
      <c r="R173" s="316">
        <f t="shared" si="59"/>
        <v>346.09365000000003</v>
      </c>
      <c r="S173" s="316">
        <f t="shared" si="57"/>
        <v>7.5237750000000005</v>
      </c>
      <c r="T173" s="316">
        <v>368.66497500000003</v>
      </c>
      <c r="U173" s="316">
        <f t="shared" si="57"/>
        <v>7.5237750000000005</v>
      </c>
      <c r="V173" s="316">
        <f t="shared" si="60"/>
        <v>376.18875000000003</v>
      </c>
      <c r="W173" s="316">
        <f t="shared" si="61"/>
        <v>383.71252500000003</v>
      </c>
      <c r="X173" s="316">
        <f t="shared" si="62"/>
        <v>391.23630000000003</v>
      </c>
      <c r="Y173" s="316">
        <v>7.52</v>
      </c>
      <c r="Z173" s="316">
        <f t="shared" si="63"/>
        <v>406.27629999999999</v>
      </c>
      <c r="AA173" s="316">
        <v>7.52</v>
      </c>
      <c r="AB173" s="316">
        <f t="shared" si="64"/>
        <v>413.79629999999997</v>
      </c>
      <c r="AC173" s="316">
        <f t="shared" si="65"/>
        <v>421.31629999999996</v>
      </c>
      <c r="AD173" s="316">
        <f t="shared" si="66"/>
        <v>428.83629999999994</v>
      </c>
      <c r="AE173" s="316">
        <f t="shared" si="67"/>
        <v>436.35629999999992</v>
      </c>
      <c r="AF173" s="316">
        <f t="shared" si="68"/>
        <v>443.8762999999999</v>
      </c>
      <c r="AG173" s="316">
        <f t="shared" si="69"/>
        <v>451.39629999999988</v>
      </c>
      <c r="AH173" s="317">
        <f t="shared" si="70"/>
        <v>2558.1137000000003</v>
      </c>
      <c r="AI173" s="317"/>
      <c r="AJ173" s="317"/>
      <c r="AK173" s="317"/>
      <c r="AL173" s="317"/>
      <c r="AM173" s="317"/>
      <c r="AN173" s="63">
        <v>42005</v>
      </c>
      <c r="AO173" s="45">
        <f t="shared" si="71"/>
        <v>1400</v>
      </c>
      <c r="AP173" s="45">
        <f t="shared" si="72"/>
        <v>46.027397260273972</v>
      </c>
      <c r="AQ173" s="45">
        <v>43</v>
      </c>
      <c r="AR173" s="65">
        <f t="shared" si="50"/>
        <v>323.52232500000002</v>
      </c>
      <c r="BK173" s="68"/>
    </row>
    <row r="174" spans="1:63" ht="36" customHeight="1" x14ac:dyDescent="0.2">
      <c r="A174" s="212">
        <v>6</v>
      </c>
      <c r="B174" s="197" t="s">
        <v>458</v>
      </c>
      <c r="C174" s="197" t="s">
        <v>453</v>
      </c>
      <c r="D174" s="228">
        <v>3009.51</v>
      </c>
      <c r="E174" s="229" t="s">
        <v>440</v>
      </c>
      <c r="F174" s="230">
        <v>41116</v>
      </c>
      <c r="G174" s="228">
        <v>3009.51</v>
      </c>
      <c r="H174" s="231">
        <v>0.03</v>
      </c>
      <c r="I174" s="218">
        <f t="shared" si="51"/>
        <v>90.285300000000007</v>
      </c>
      <c r="J174" s="219">
        <f t="shared" si="52"/>
        <v>2.5000000000000001E-3</v>
      </c>
      <c r="K174" s="218">
        <f t="shared" si="53"/>
        <v>7.5237750000000005</v>
      </c>
      <c r="L174" s="218">
        <f t="shared" si="54"/>
        <v>323.52232500000002</v>
      </c>
      <c r="M174" s="316">
        <f t="shared" si="55"/>
        <v>7.5237750000000005</v>
      </c>
      <c r="N174" s="316">
        <f t="shared" si="56"/>
        <v>331.04610000000002</v>
      </c>
      <c r="O174" s="316">
        <f t="shared" si="57"/>
        <v>7.5237750000000005</v>
      </c>
      <c r="P174" s="316">
        <f t="shared" si="58"/>
        <v>338.56987500000002</v>
      </c>
      <c r="Q174" s="316">
        <f t="shared" si="57"/>
        <v>7.5237750000000005</v>
      </c>
      <c r="R174" s="316">
        <f t="shared" si="59"/>
        <v>346.09365000000003</v>
      </c>
      <c r="S174" s="316">
        <f t="shared" si="57"/>
        <v>7.5237750000000005</v>
      </c>
      <c r="T174" s="316">
        <v>368.66497500000003</v>
      </c>
      <c r="U174" s="316">
        <f t="shared" si="57"/>
        <v>7.5237750000000005</v>
      </c>
      <c r="V174" s="316">
        <f t="shared" si="60"/>
        <v>376.18875000000003</v>
      </c>
      <c r="W174" s="316">
        <f t="shared" si="61"/>
        <v>383.71252500000003</v>
      </c>
      <c r="X174" s="316">
        <f t="shared" si="62"/>
        <v>391.23630000000003</v>
      </c>
      <c r="Y174" s="316">
        <v>7.52</v>
      </c>
      <c r="Z174" s="316">
        <f t="shared" si="63"/>
        <v>406.27629999999999</v>
      </c>
      <c r="AA174" s="316">
        <v>7.52</v>
      </c>
      <c r="AB174" s="316">
        <f t="shared" si="64"/>
        <v>413.79629999999997</v>
      </c>
      <c r="AC174" s="316">
        <f t="shared" si="65"/>
        <v>421.31629999999996</v>
      </c>
      <c r="AD174" s="316">
        <f t="shared" si="66"/>
        <v>428.83629999999994</v>
      </c>
      <c r="AE174" s="316">
        <f t="shared" si="67"/>
        <v>436.35629999999992</v>
      </c>
      <c r="AF174" s="316">
        <f t="shared" si="68"/>
        <v>443.8762999999999</v>
      </c>
      <c r="AG174" s="316">
        <f t="shared" si="69"/>
        <v>451.39629999999988</v>
      </c>
      <c r="AH174" s="317">
        <f t="shared" si="70"/>
        <v>2558.1137000000003</v>
      </c>
      <c r="AI174" s="317"/>
      <c r="AJ174" s="317"/>
      <c r="AK174" s="317"/>
      <c r="AL174" s="317"/>
      <c r="AM174" s="317"/>
      <c r="AN174" s="63">
        <v>42005</v>
      </c>
      <c r="AO174" s="45">
        <f t="shared" si="71"/>
        <v>1400</v>
      </c>
      <c r="AP174" s="45">
        <f t="shared" si="72"/>
        <v>46.027397260273972</v>
      </c>
      <c r="AQ174" s="45">
        <v>43</v>
      </c>
      <c r="AR174" s="65">
        <f t="shared" si="50"/>
        <v>323.52232500000002</v>
      </c>
      <c r="BK174" s="68"/>
    </row>
    <row r="175" spans="1:63" ht="36" customHeight="1" x14ac:dyDescent="0.2">
      <c r="A175" s="212">
        <v>6</v>
      </c>
      <c r="B175" s="197" t="s">
        <v>459</v>
      </c>
      <c r="C175" s="197" t="s">
        <v>453</v>
      </c>
      <c r="D175" s="228">
        <v>3536.17</v>
      </c>
      <c r="E175" s="229" t="s">
        <v>440</v>
      </c>
      <c r="F175" s="230">
        <v>41116</v>
      </c>
      <c r="G175" s="228">
        <v>3536.17</v>
      </c>
      <c r="H175" s="231">
        <v>0.03</v>
      </c>
      <c r="I175" s="218">
        <f t="shared" si="51"/>
        <v>106.0851</v>
      </c>
      <c r="J175" s="219">
        <f t="shared" si="52"/>
        <v>2.5000000000000001E-3</v>
      </c>
      <c r="K175" s="218">
        <f t="shared" si="53"/>
        <v>8.8404249999999998</v>
      </c>
      <c r="L175" s="218">
        <f t="shared" si="54"/>
        <v>380.13827499999996</v>
      </c>
      <c r="M175" s="316">
        <f t="shared" si="55"/>
        <v>8.8404249999999998</v>
      </c>
      <c r="N175" s="316">
        <f t="shared" si="56"/>
        <v>388.97869999999995</v>
      </c>
      <c r="O175" s="316">
        <f t="shared" si="57"/>
        <v>8.8404249999999998</v>
      </c>
      <c r="P175" s="316">
        <f t="shared" si="58"/>
        <v>397.81912499999993</v>
      </c>
      <c r="Q175" s="316">
        <f t="shared" si="57"/>
        <v>8.8404249999999998</v>
      </c>
      <c r="R175" s="316">
        <f t="shared" si="59"/>
        <v>406.65954999999991</v>
      </c>
      <c r="S175" s="316">
        <f t="shared" si="57"/>
        <v>8.8404249999999998</v>
      </c>
      <c r="T175" s="316">
        <v>433.18082499999986</v>
      </c>
      <c r="U175" s="316">
        <f t="shared" si="57"/>
        <v>8.8404249999999998</v>
      </c>
      <c r="V175" s="316">
        <f t="shared" si="60"/>
        <v>442.02124999999984</v>
      </c>
      <c r="W175" s="316">
        <f t="shared" si="61"/>
        <v>450.86167499999982</v>
      </c>
      <c r="X175" s="316">
        <f t="shared" si="62"/>
        <v>459.7020999999998</v>
      </c>
      <c r="Y175" s="316">
        <v>8.84</v>
      </c>
      <c r="Z175" s="316">
        <f t="shared" si="63"/>
        <v>477.38209999999975</v>
      </c>
      <c r="AA175" s="316">
        <v>8.84</v>
      </c>
      <c r="AB175" s="316">
        <f t="shared" si="64"/>
        <v>486.22209999999973</v>
      </c>
      <c r="AC175" s="316">
        <f t="shared" si="65"/>
        <v>495.0620999999997</v>
      </c>
      <c r="AD175" s="316">
        <f t="shared" si="66"/>
        <v>503.90209999999968</v>
      </c>
      <c r="AE175" s="316">
        <f t="shared" si="67"/>
        <v>512.74209999999971</v>
      </c>
      <c r="AF175" s="316">
        <f t="shared" si="68"/>
        <v>521.58209999999974</v>
      </c>
      <c r="AG175" s="316">
        <f t="shared" si="69"/>
        <v>530.42209999999977</v>
      </c>
      <c r="AH175" s="317">
        <f t="shared" si="70"/>
        <v>3005.7479000000003</v>
      </c>
      <c r="AI175" s="317"/>
      <c r="AJ175" s="317"/>
      <c r="AK175" s="317"/>
      <c r="AL175" s="317"/>
      <c r="AM175" s="317"/>
      <c r="AN175" s="63">
        <v>42005</v>
      </c>
      <c r="AO175" s="45">
        <f t="shared" si="71"/>
        <v>1400</v>
      </c>
      <c r="AP175" s="45">
        <f t="shared" si="72"/>
        <v>46.027397260273972</v>
      </c>
      <c r="AQ175" s="45">
        <v>43</v>
      </c>
      <c r="AR175" s="65">
        <f t="shared" si="50"/>
        <v>380.13827499999996</v>
      </c>
      <c r="BK175" s="68"/>
    </row>
    <row r="176" spans="1:63" ht="36" customHeight="1" x14ac:dyDescent="0.2">
      <c r="A176" s="212">
        <v>6</v>
      </c>
      <c r="B176" s="197" t="s">
        <v>460</v>
      </c>
      <c r="C176" s="197" t="s">
        <v>453</v>
      </c>
      <c r="D176" s="228">
        <v>3536.17</v>
      </c>
      <c r="E176" s="229" t="s">
        <v>440</v>
      </c>
      <c r="F176" s="230">
        <v>41116</v>
      </c>
      <c r="G176" s="228">
        <v>3536.17</v>
      </c>
      <c r="H176" s="231">
        <v>0.03</v>
      </c>
      <c r="I176" s="218">
        <f t="shared" si="51"/>
        <v>106.0851</v>
      </c>
      <c r="J176" s="219">
        <f t="shared" si="52"/>
        <v>2.5000000000000001E-3</v>
      </c>
      <c r="K176" s="218">
        <f t="shared" si="53"/>
        <v>8.8404249999999998</v>
      </c>
      <c r="L176" s="218">
        <f t="shared" si="54"/>
        <v>380.13827499999996</v>
      </c>
      <c r="M176" s="316">
        <f t="shared" si="55"/>
        <v>8.8404249999999998</v>
      </c>
      <c r="N176" s="316">
        <f t="shared" si="56"/>
        <v>388.97869999999995</v>
      </c>
      <c r="O176" s="316">
        <f t="shared" si="57"/>
        <v>8.8404249999999998</v>
      </c>
      <c r="P176" s="316">
        <f t="shared" si="58"/>
        <v>397.81912499999993</v>
      </c>
      <c r="Q176" s="316">
        <f t="shared" si="57"/>
        <v>8.8404249999999998</v>
      </c>
      <c r="R176" s="316">
        <f t="shared" si="59"/>
        <v>406.65954999999991</v>
      </c>
      <c r="S176" s="316">
        <f t="shared" si="57"/>
        <v>8.8404249999999998</v>
      </c>
      <c r="T176" s="316">
        <v>433.18082499999986</v>
      </c>
      <c r="U176" s="316">
        <f t="shared" si="57"/>
        <v>8.8404249999999998</v>
      </c>
      <c r="V176" s="316">
        <f t="shared" si="60"/>
        <v>442.02124999999984</v>
      </c>
      <c r="W176" s="316">
        <f t="shared" si="61"/>
        <v>450.86167499999982</v>
      </c>
      <c r="X176" s="316">
        <f t="shared" si="62"/>
        <v>459.7020999999998</v>
      </c>
      <c r="Y176" s="316">
        <v>8.84</v>
      </c>
      <c r="Z176" s="316">
        <f t="shared" si="63"/>
        <v>477.38209999999975</v>
      </c>
      <c r="AA176" s="316">
        <v>8.84</v>
      </c>
      <c r="AB176" s="316">
        <f t="shared" si="64"/>
        <v>486.22209999999973</v>
      </c>
      <c r="AC176" s="316">
        <f t="shared" si="65"/>
        <v>495.0620999999997</v>
      </c>
      <c r="AD176" s="316">
        <f t="shared" si="66"/>
        <v>503.90209999999968</v>
      </c>
      <c r="AE176" s="316">
        <f t="shared" si="67"/>
        <v>512.74209999999971</v>
      </c>
      <c r="AF176" s="316">
        <f t="shared" si="68"/>
        <v>521.58209999999974</v>
      </c>
      <c r="AG176" s="316">
        <f t="shared" si="69"/>
        <v>530.42209999999977</v>
      </c>
      <c r="AH176" s="317">
        <f t="shared" si="70"/>
        <v>3005.7479000000003</v>
      </c>
      <c r="AI176" s="317"/>
      <c r="AJ176" s="317"/>
      <c r="AK176" s="317"/>
      <c r="AL176" s="317"/>
      <c r="AM176" s="317"/>
      <c r="AN176" s="63">
        <v>42005</v>
      </c>
      <c r="AO176" s="45">
        <f t="shared" si="71"/>
        <v>1400</v>
      </c>
      <c r="AP176" s="45">
        <f t="shared" si="72"/>
        <v>46.027397260273972</v>
      </c>
      <c r="AQ176" s="45">
        <v>43</v>
      </c>
      <c r="AR176" s="65">
        <f t="shared" si="50"/>
        <v>380.13827499999996</v>
      </c>
      <c r="BK176" s="68"/>
    </row>
    <row r="177" spans="1:63" ht="36" customHeight="1" x14ac:dyDescent="0.2">
      <c r="A177" s="212">
        <v>6</v>
      </c>
      <c r="B177" s="197" t="s">
        <v>461</v>
      </c>
      <c r="C177" s="197" t="s">
        <v>453</v>
      </c>
      <c r="D177" s="228">
        <v>4062.84</v>
      </c>
      <c r="E177" s="229" t="s">
        <v>440</v>
      </c>
      <c r="F177" s="230">
        <v>41116</v>
      </c>
      <c r="G177" s="228">
        <v>4062.84</v>
      </c>
      <c r="H177" s="231">
        <v>0.03</v>
      </c>
      <c r="I177" s="218">
        <f t="shared" si="51"/>
        <v>121.8852</v>
      </c>
      <c r="J177" s="219">
        <f t="shared" si="52"/>
        <v>2.5000000000000001E-3</v>
      </c>
      <c r="K177" s="218">
        <f t="shared" si="53"/>
        <v>10.1571</v>
      </c>
      <c r="L177" s="218">
        <f t="shared" si="54"/>
        <v>436.75529999999998</v>
      </c>
      <c r="M177" s="316">
        <f t="shared" si="55"/>
        <v>10.1571</v>
      </c>
      <c r="N177" s="316">
        <f t="shared" si="56"/>
        <v>446.91239999999999</v>
      </c>
      <c r="O177" s="316">
        <f t="shared" si="57"/>
        <v>10.1571</v>
      </c>
      <c r="P177" s="316">
        <f t="shared" si="58"/>
        <v>457.06950000000001</v>
      </c>
      <c r="Q177" s="316">
        <f t="shared" si="57"/>
        <v>10.1571</v>
      </c>
      <c r="R177" s="316">
        <f t="shared" si="59"/>
        <v>467.22660000000002</v>
      </c>
      <c r="S177" s="316">
        <f t="shared" si="57"/>
        <v>10.1571</v>
      </c>
      <c r="T177" s="316">
        <v>497.69790000000006</v>
      </c>
      <c r="U177" s="316">
        <f t="shared" si="57"/>
        <v>10.1571</v>
      </c>
      <c r="V177" s="316">
        <f t="shared" si="60"/>
        <v>507.85500000000008</v>
      </c>
      <c r="W177" s="316">
        <f t="shared" si="61"/>
        <v>518.01210000000003</v>
      </c>
      <c r="X177" s="316">
        <f t="shared" si="62"/>
        <v>528.16920000000005</v>
      </c>
      <c r="Y177" s="316">
        <v>10.16</v>
      </c>
      <c r="Z177" s="316">
        <f t="shared" si="63"/>
        <v>548.48919999999998</v>
      </c>
      <c r="AA177" s="316">
        <v>10.16</v>
      </c>
      <c r="AB177" s="316">
        <f t="shared" si="64"/>
        <v>558.64919999999995</v>
      </c>
      <c r="AC177" s="316">
        <f t="shared" si="65"/>
        <v>568.80919999999992</v>
      </c>
      <c r="AD177" s="316">
        <f t="shared" si="66"/>
        <v>578.96919999999989</v>
      </c>
      <c r="AE177" s="316">
        <f t="shared" si="67"/>
        <v>589.12919999999986</v>
      </c>
      <c r="AF177" s="316">
        <f t="shared" si="68"/>
        <v>599.28919999999982</v>
      </c>
      <c r="AG177" s="316">
        <f t="shared" si="69"/>
        <v>609.44919999999979</v>
      </c>
      <c r="AH177" s="317">
        <f t="shared" si="70"/>
        <v>3453.3908000000001</v>
      </c>
      <c r="AI177" s="317"/>
      <c r="AJ177" s="317"/>
      <c r="AK177" s="317"/>
      <c r="AL177" s="317"/>
      <c r="AM177" s="317"/>
      <c r="AN177" s="63">
        <v>42005</v>
      </c>
      <c r="AO177" s="45">
        <f t="shared" si="71"/>
        <v>1400</v>
      </c>
      <c r="AP177" s="45">
        <f t="shared" si="72"/>
        <v>46.027397260273972</v>
      </c>
      <c r="AQ177" s="45">
        <v>43</v>
      </c>
      <c r="AR177" s="65">
        <f t="shared" si="50"/>
        <v>436.75529999999998</v>
      </c>
      <c r="BK177" s="68"/>
    </row>
    <row r="178" spans="1:63" ht="36" customHeight="1" x14ac:dyDescent="0.2">
      <c r="A178" s="212">
        <v>6</v>
      </c>
      <c r="B178" s="197" t="s">
        <v>462</v>
      </c>
      <c r="C178" s="197" t="s">
        <v>453</v>
      </c>
      <c r="D178" s="228">
        <v>4062.84</v>
      </c>
      <c r="E178" s="229" t="s">
        <v>440</v>
      </c>
      <c r="F178" s="230">
        <v>41116</v>
      </c>
      <c r="G178" s="228">
        <v>4062.84</v>
      </c>
      <c r="H178" s="231">
        <v>0.03</v>
      </c>
      <c r="I178" s="218">
        <f t="shared" si="51"/>
        <v>121.8852</v>
      </c>
      <c r="J178" s="219">
        <f t="shared" si="52"/>
        <v>2.5000000000000001E-3</v>
      </c>
      <c r="K178" s="218">
        <f t="shared" si="53"/>
        <v>10.1571</v>
      </c>
      <c r="L178" s="218">
        <f t="shared" si="54"/>
        <v>436.75529999999998</v>
      </c>
      <c r="M178" s="316">
        <f t="shared" si="55"/>
        <v>10.1571</v>
      </c>
      <c r="N178" s="316">
        <f t="shared" si="56"/>
        <v>446.91239999999999</v>
      </c>
      <c r="O178" s="316">
        <f t="shared" si="57"/>
        <v>10.1571</v>
      </c>
      <c r="P178" s="316">
        <f t="shared" si="58"/>
        <v>457.06950000000001</v>
      </c>
      <c r="Q178" s="316">
        <f t="shared" si="57"/>
        <v>10.1571</v>
      </c>
      <c r="R178" s="316">
        <f t="shared" si="59"/>
        <v>467.22660000000002</v>
      </c>
      <c r="S178" s="316">
        <f t="shared" si="57"/>
        <v>10.1571</v>
      </c>
      <c r="T178" s="316">
        <v>497.69790000000006</v>
      </c>
      <c r="U178" s="316">
        <f t="shared" si="57"/>
        <v>10.1571</v>
      </c>
      <c r="V178" s="316">
        <f t="shared" si="60"/>
        <v>507.85500000000008</v>
      </c>
      <c r="W178" s="316">
        <f t="shared" si="61"/>
        <v>518.01210000000003</v>
      </c>
      <c r="X178" s="316">
        <f t="shared" si="62"/>
        <v>528.16920000000005</v>
      </c>
      <c r="Y178" s="316">
        <v>10.19</v>
      </c>
      <c r="Z178" s="316">
        <f t="shared" si="63"/>
        <v>548.51920000000007</v>
      </c>
      <c r="AA178" s="316">
        <v>10.16</v>
      </c>
      <c r="AB178" s="316">
        <f t="shared" si="64"/>
        <v>558.67920000000004</v>
      </c>
      <c r="AC178" s="316">
        <f t="shared" si="65"/>
        <v>568.83920000000001</v>
      </c>
      <c r="AD178" s="316">
        <f t="shared" si="66"/>
        <v>578.99919999999997</v>
      </c>
      <c r="AE178" s="316">
        <f t="shared" si="67"/>
        <v>589.15919999999994</v>
      </c>
      <c r="AF178" s="316">
        <f t="shared" si="68"/>
        <v>599.31919999999991</v>
      </c>
      <c r="AG178" s="316">
        <f t="shared" si="69"/>
        <v>609.47919999999988</v>
      </c>
      <c r="AH178" s="317">
        <f t="shared" si="70"/>
        <v>3453.3608000000004</v>
      </c>
      <c r="AI178" s="317"/>
      <c r="AJ178" s="317"/>
      <c r="AK178" s="317"/>
      <c r="AL178" s="317"/>
      <c r="AM178" s="317"/>
      <c r="AN178" s="63">
        <v>42005</v>
      </c>
      <c r="AO178" s="45">
        <f t="shared" si="71"/>
        <v>1400</v>
      </c>
      <c r="AP178" s="45">
        <f t="shared" si="72"/>
        <v>46.027397260273972</v>
      </c>
      <c r="AQ178" s="45">
        <v>43</v>
      </c>
      <c r="AR178" s="65">
        <f t="shared" si="50"/>
        <v>436.75529999999998</v>
      </c>
      <c r="BK178" s="68"/>
    </row>
    <row r="179" spans="1:63" ht="36" customHeight="1" x14ac:dyDescent="0.2">
      <c r="A179" s="212">
        <v>6</v>
      </c>
      <c r="B179" s="197" t="s">
        <v>463</v>
      </c>
      <c r="C179" s="197" t="s">
        <v>453</v>
      </c>
      <c r="D179" s="228">
        <v>4564.42</v>
      </c>
      <c r="E179" s="229" t="s">
        <v>440</v>
      </c>
      <c r="F179" s="230">
        <v>41116</v>
      </c>
      <c r="G179" s="228">
        <v>4564.42</v>
      </c>
      <c r="H179" s="231">
        <v>0.03</v>
      </c>
      <c r="I179" s="218">
        <f t="shared" si="51"/>
        <v>136.93260000000001</v>
      </c>
      <c r="J179" s="219">
        <f t="shared" si="52"/>
        <v>2.5000000000000001E-3</v>
      </c>
      <c r="K179" s="218">
        <f t="shared" si="53"/>
        <v>11.411050000000001</v>
      </c>
      <c r="L179" s="218">
        <f t="shared" si="54"/>
        <v>490.67515000000003</v>
      </c>
      <c r="M179" s="316">
        <f t="shared" si="55"/>
        <v>11.411050000000001</v>
      </c>
      <c r="N179" s="316">
        <f t="shared" si="56"/>
        <v>502.08620000000002</v>
      </c>
      <c r="O179" s="316">
        <f t="shared" si="57"/>
        <v>11.411050000000001</v>
      </c>
      <c r="P179" s="316">
        <f t="shared" si="58"/>
        <v>513.49725000000001</v>
      </c>
      <c r="Q179" s="316">
        <f t="shared" si="57"/>
        <v>11.411050000000001</v>
      </c>
      <c r="R179" s="316">
        <f t="shared" si="59"/>
        <v>524.90830000000005</v>
      </c>
      <c r="S179" s="316">
        <f t="shared" si="57"/>
        <v>11.411050000000001</v>
      </c>
      <c r="T179" s="316">
        <v>559.14145000000019</v>
      </c>
      <c r="U179" s="316">
        <f t="shared" si="57"/>
        <v>11.411050000000001</v>
      </c>
      <c r="V179" s="316">
        <f t="shared" si="60"/>
        <v>570.55250000000024</v>
      </c>
      <c r="W179" s="316">
        <f t="shared" si="61"/>
        <v>581.96355000000028</v>
      </c>
      <c r="X179" s="316">
        <f t="shared" si="62"/>
        <v>593.37460000000033</v>
      </c>
      <c r="Y179" s="316">
        <v>11.41</v>
      </c>
      <c r="Z179" s="316">
        <f t="shared" si="63"/>
        <v>616.19460000000026</v>
      </c>
      <c r="AA179" s="316">
        <v>11.41</v>
      </c>
      <c r="AB179" s="316">
        <f t="shared" si="64"/>
        <v>627.60460000000023</v>
      </c>
      <c r="AC179" s="316">
        <f t="shared" si="65"/>
        <v>639.0146000000002</v>
      </c>
      <c r="AD179" s="316">
        <f t="shared" si="66"/>
        <v>650.42460000000017</v>
      </c>
      <c r="AE179" s="316">
        <f t="shared" si="67"/>
        <v>661.83460000000014</v>
      </c>
      <c r="AF179" s="316">
        <f t="shared" si="68"/>
        <v>673.2446000000001</v>
      </c>
      <c r="AG179" s="316">
        <f t="shared" si="69"/>
        <v>684.65460000000007</v>
      </c>
      <c r="AH179" s="317">
        <f t="shared" si="70"/>
        <v>3879.7654000000002</v>
      </c>
      <c r="AI179" s="317"/>
      <c r="AJ179" s="317"/>
      <c r="AK179" s="317"/>
      <c r="AL179" s="317"/>
      <c r="AM179" s="317"/>
      <c r="AN179" s="63">
        <v>42005</v>
      </c>
      <c r="AO179" s="45">
        <f t="shared" si="71"/>
        <v>1400</v>
      </c>
      <c r="AP179" s="45">
        <f t="shared" si="72"/>
        <v>46.027397260273972</v>
      </c>
      <c r="AQ179" s="45">
        <v>43</v>
      </c>
      <c r="AR179" s="65">
        <f t="shared" si="50"/>
        <v>490.67515000000003</v>
      </c>
      <c r="BK179" s="68"/>
    </row>
    <row r="180" spans="1:63" ht="36" customHeight="1" x14ac:dyDescent="0.2">
      <c r="A180" s="212">
        <v>6</v>
      </c>
      <c r="B180" s="197" t="s">
        <v>464</v>
      </c>
      <c r="C180" s="197" t="s">
        <v>453</v>
      </c>
      <c r="D180" s="228">
        <v>4564.42</v>
      </c>
      <c r="E180" s="229" t="s">
        <v>440</v>
      </c>
      <c r="F180" s="230">
        <v>41116</v>
      </c>
      <c r="G180" s="228">
        <v>4564.42</v>
      </c>
      <c r="H180" s="231">
        <v>0.03</v>
      </c>
      <c r="I180" s="218">
        <f t="shared" si="51"/>
        <v>136.93260000000001</v>
      </c>
      <c r="J180" s="219">
        <f t="shared" si="52"/>
        <v>2.5000000000000001E-3</v>
      </c>
      <c r="K180" s="218">
        <f t="shared" si="53"/>
        <v>11.411050000000001</v>
      </c>
      <c r="L180" s="218">
        <f t="shared" si="54"/>
        <v>490.67515000000003</v>
      </c>
      <c r="M180" s="316">
        <f t="shared" si="55"/>
        <v>11.411050000000001</v>
      </c>
      <c r="N180" s="316">
        <f t="shared" si="56"/>
        <v>502.08620000000002</v>
      </c>
      <c r="O180" s="316">
        <f t="shared" si="57"/>
        <v>11.411050000000001</v>
      </c>
      <c r="P180" s="316">
        <f t="shared" si="58"/>
        <v>513.49725000000001</v>
      </c>
      <c r="Q180" s="316">
        <f t="shared" si="57"/>
        <v>11.411050000000001</v>
      </c>
      <c r="R180" s="316">
        <f t="shared" si="59"/>
        <v>524.90830000000005</v>
      </c>
      <c r="S180" s="316">
        <f t="shared" si="57"/>
        <v>11.411050000000001</v>
      </c>
      <c r="T180" s="316">
        <v>559.14145000000019</v>
      </c>
      <c r="U180" s="316">
        <f t="shared" si="57"/>
        <v>11.411050000000001</v>
      </c>
      <c r="V180" s="316">
        <f t="shared" si="60"/>
        <v>570.55250000000024</v>
      </c>
      <c r="W180" s="316">
        <f t="shared" si="61"/>
        <v>581.96355000000028</v>
      </c>
      <c r="X180" s="316">
        <f t="shared" si="62"/>
        <v>593.37460000000033</v>
      </c>
      <c r="Y180" s="316">
        <v>11.41</v>
      </c>
      <c r="Z180" s="316">
        <f t="shared" si="63"/>
        <v>616.19460000000026</v>
      </c>
      <c r="AA180" s="316">
        <v>11.41</v>
      </c>
      <c r="AB180" s="316">
        <f t="shared" si="64"/>
        <v>627.60460000000023</v>
      </c>
      <c r="AC180" s="316">
        <f t="shared" si="65"/>
        <v>639.0146000000002</v>
      </c>
      <c r="AD180" s="316">
        <f t="shared" si="66"/>
        <v>650.42460000000017</v>
      </c>
      <c r="AE180" s="316">
        <f t="shared" si="67"/>
        <v>661.83460000000014</v>
      </c>
      <c r="AF180" s="316">
        <f t="shared" si="68"/>
        <v>673.2446000000001</v>
      </c>
      <c r="AG180" s="316">
        <f t="shared" si="69"/>
        <v>684.65460000000007</v>
      </c>
      <c r="AH180" s="317">
        <f t="shared" si="70"/>
        <v>3879.7654000000002</v>
      </c>
      <c r="AI180" s="317"/>
      <c r="AJ180" s="317"/>
      <c r="AK180" s="317"/>
      <c r="AL180" s="317"/>
      <c r="AM180" s="317"/>
      <c r="AN180" s="63">
        <v>42005</v>
      </c>
      <c r="AO180" s="45">
        <f t="shared" si="71"/>
        <v>1400</v>
      </c>
      <c r="AP180" s="45">
        <f t="shared" si="72"/>
        <v>46.027397260273972</v>
      </c>
      <c r="AQ180" s="45">
        <v>43</v>
      </c>
      <c r="AR180" s="65">
        <f t="shared" si="50"/>
        <v>490.67515000000003</v>
      </c>
      <c r="BK180" s="68"/>
    </row>
    <row r="181" spans="1:63" ht="36" customHeight="1" x14ac:dyDescent="0.2">
      <c r="A181" s="212">
        <v>6</v>
      </c>
      <c r="B181" s="197" t="s">
        <v>465</v>
      </c>
      <c r="C181" s="197" t="s">
        <v>453</v>
      </c>
      <c r="D181" s="228">
        <v>5091.09</v>
      </c>
      <c r="E181" s="229" t="s">
        <v>440</v>
      </c>
      <c r="F181" s="230">
        <v>41116</v>
      </c>
      <c r="G181" s="228">
        <v>5091.09</v>
      </c>
      <c r="H181" s="231">
        <v>0.03</v>
      </c>
      <c r="I181" s="218">
        <f t="shared" si="51"/>
        <v>152.73269999999999</v>
      </c>
      <c r="J181" s="219">
        <f t="shared" si="52"/>
        <v>2.5000000000000001E-3</v>
      </c>
      <c r="K181" s="218">
        <f t="shared" si="53"/>
        <v>12.727725000000001</v>
      </c>
      <c r="L181" s="218">
        <f t="shared" si="54"/>
        <v>547.29217500000004</v>
      </c>
      <c r="M181" s="316">
        <f t="shared" si="55"/>
        <v>12.727725</v>
      </c>
      <c r="N181" s="316">
        <f t="shared" si="56"/>
        <v>560.01990000000001</v>
      </c>
      <c r="O181" s="316">
        <f t="shared" si="57"/>
        <v>12.727725</v>
      </c>
      <c r="P181" s="316">
        <f t="shared" si="58"/>
        <v>572.74762499999997</v>
      </c>
      <c r="Q181" s="316">
        <f t="shared" si="57"/>
        <v>12.727725</v>
      </c>
      <c r="R181" s="316">
        <f t="shared" si="59"/>
        <v>585.47534999999993</v>
      </c>
      <c r="S181" s="316">
        <f t="shared" si="57"/>
        <v>12.727725</v>
      </c>
      <c r="T181" s="316">
        <v>623.65852499999983</v>
      </c>
      <c r="U181" s="316">
        <f t="shared" si="57"/>
        <v>12.727725</v>
      </c>
      <c r="V181" s="316">
        <f t="shared" si="60"/>
        <v>636.38624999999979</v>
      </c>
      <c r="W181" s="316">
        <f t="shared" si="61"/>
        <v>649.11397499999975</v>
      </c>
      <c r="X181" s="316">
        <f t="shared" si="62"/>
        <v>661.84169999999972</v>
      </c>
      <c r="Y181" s="316">
        <v>12.75</v>
      </c>
      <c r="Z181" s="316">
        <f t="shared" si="63"/>
        <v>687.32169999999974</v>
      </c>
      <c r="AA181" s="316">
        <v>12.73</v>
      </c>
      <c r="AB181" s="316">
        <f t="shared" si="64"/>
        <v>700.05169999999976</v>
      </c>
      <c r="AC181" s="316">
        <f t="shared" si="65"/>
        <v>712.78169999999977</v>
      </c>
      <c r="AD181" s="316">
        <f t="shared" si="66"/>
        <v>725.51169999999979</v>
      </c>
      <c r="AE181" s="316">
        <f t="shared" si="67"/>
        <v>738.24169999999981</v>
      </c>
      <c r="AF181" s="316">
        <f t="shared" si="68"/>
        <v>750.97169999999983</v>
      </c>
      <c r="AG181" s="316">
        <f t="shared" si="69"/>
        <v>763.70169999999985</v>
      </c>
      <c r="AH181" s="317">
        <f t="shared" si="70"/>
        <v>4327.3883000000005</v>
      </c>
      <c r="AI181" s="317"/>
      <c r="AJ181" s="317"/>
      <c r="AK181" s="317"/>
      <c r="AL181" s="317"/>
      <c r="AM181" s="317"/>
      <c r="AN181" s="63">
        <v>42005</v>
      </c>
      <c r="AO181" s="45">
        <f t="shared" si="71"/>
        <v>1400</v>
      </c>
      <c r="AP181" s="45">
        <f t="shared" si="72"/>
        <v>46.027397260273972</v>
      </c>
      <c r="AQ181" s="45">
        <v>43</v>
      </c>
      <c r="AR181" s="65">
        <f t="shared" ref="AR181:AR186" si="73">+G181*J181*AQ181</f>
        <v>547.29217500000004</v>
      </c>
      <c r="BK181" s="68"/>
    </row>
    <row r="182" spans="1:63" ht="36" customHeight="1" x14ac:dyDescent="0.2">
      <c r="A182" s="212">
        <v>6</v>
      </c>
      <c r="B182" s="197" t="s">
        <v>466</v>
      </c>
      <c r="C182" s="197" t="s">
        <v>453</v>
      </c>
      <c r="D182" s="228">
        <v>5091.09</v>
      </c>
      <c r="E182" s="229" t="s">
        <v>440</v>
      </c>
      <c r="F182" s="230">
        <v>41116</v>
      </c>
      <c r="G182" s="228">
        <v>5091.09</v>
      </c>
      <c r="H182" s="231">
        <v>0.03</v>
      </c>
      <c r="I182" s="218">
        <f t="shared" si="51"/>
        <v>152.73269999999999</v>
      </c>
      <c r="J182" s="219">
        <f t="shared" si="52"/>
        <v>2.5000000000000001E-3</v>
      </c>
      <c r="K182" s="218">
        <f t="shared" si="53"/>
        <v>12.727725000000001</v>
      </c>
      <c r="L182" s="218">
        <f t="shared" si="54"/>
        <v>547.29217500000004</v>
      </c>
      <c r="M182" s="316">
        <f t="shared" si="55"/>
        <v>12.727725</v>
      </c>
      <c r="N182" s="316">
        <f t="shared" si="56"/>
        <v>560.01990000000001</v>
      </c>
      <c r="O182" s="316">
        <f t="shared" si="57"/>
        <v>12.727725</v>
      </c>
      <c r="P182" s="316">
        <f t="shared" si="58"/>
        <v>572.74762499999997</v>
      </c>
      <c r="Q182" s="316">
        <f t="shared" si="57"/>
        <v>12.727725</v>
      </c>
      <c r="R182" s="316">
        <f t="shared" si="59"/>
        <v>585.47534999999993</v>
      </c>
      <c r="S182" s="316">
        <f t="shared" si="57"/>
        <v>12.727725</v>
      </c>
      <c r="T182" s="316">
        <v>623.65852499999983</v>
      </c>
      <c r="U182" s="316">
        <f t="shared" si="57"/>
        <v>12.727725</v>
      </c>
      <c r="V182" s="316">
        <f t="shared" si="60"/>
        <v>636.38624999999979</v>
      </c>
      <c r="W182" s="316">
        <f t="shared" si="61"/>
        <v>649.11397499999975</v>
      </c>
      <c r="X182" s="316">
        <f t="shared" si="62"/>
        <v>661.84169999999972</v>
      </c>
      <c r="Y182" s="316">
        <v>12.75</v>
      </c>
      <c r="Z182" s="316">
        <f t="shared" si="63"/>
        <v>687.32169999999974</v>
      </c>
      <c r="AA182" s="316">
        <v>12.73</v>
      </c>
      <c r="AB182" s="316">
        <f t="shared" si="64"/>
        <v>700.05169999999976</v>
      </c>
      <c r="AC182" s="316">
        <f t="shared" si="65"/>
        <v>712.78169999999977</v>
      </c>
      <c r="AD182" s="316">
        <f t="shared" si="66"/>
        <v>725.51169999999979</v>
      </c>
      <c r="AE182" s="316">
        <f t="shared" si="67"/>
        <v>738.24169999999981</v>
      </c>
      <c r="AF182" s="316">
        <f t="shared" si="68"/>
        <v>750.97169999999983</v>
      </c>
      <c r="AG182" s="316">
        <f t="shared" si="69"/>
        <v>763.70169999999985</v>
      </c>
      <c r="AH182" s="317">
        <f t="shared" si="70"/>
        <v>4327.3883000000005</v>
      </c>
      <c r="AI182" s="317"/>
      <c r="AJ182" s="317"/>
      <c r="AK182" s="317"/>
      <c r="AL182" s="317"/>
      <c r="AM182" s="317"/>
      <c r="AN182" s="63">
        <v>42005</v>
      </c>
      <c r="AO182" s="45">
        <f t="shared" si="71"/>
        <v>1400</v>
      </c>
      <c r="AP182" s="45">
        <f t="shared" si="72"/>
        <v>46.027397260273972</v>
      </c>
      <c r="AQ182" s="45">
        <v>43</v>
      </c>
      <c r="AR182" s="65">
        <f t="shared" si="73"/>
        <v>547.29217500000004</v>
      </c>
      <c r="BK182" s="68"/>
    </row>
    <row r="183" spans="1:63" ht="36" customHeight="1" x14ac:dyDescent="0.2">
      <c r="A183" s="212">
        <v>6</v>
      </c>
      <c r="B183" s="197" t="s">
        <v>467</v>
      </c>
      <c r="C183" s="197" t="s">
        <v>468</v>
      </c>
      <c r="D183" s="228">
        <v>5617.75</v>
      </c>
      <c r="E183" s="229" t="s">
        <v>440</v>
      </c>
      <c r="F183" s="230">
        <v>41116</v>
      </c>
      <c r="G183" s="228">
        <v>5617.75</v>
      </c>
      <c r="H183" s="231">
        <v>0.03</v>
      </c>
      <c r="I183" s="218">
        <f t="shared" si="51"/>
        <v>168.5325</v>
      </c>
      <c r="J183" s="219">
        <f t="shared" si="52"/>
        <v>2.5000000000000001E-3</v>
      </c>
      <c r="K183" s="218">
        <f t="shared" si="53"/>
        <v>14.044375</v>
      </c>
      <c r="L183" s="218">
        <f t="shared" si="54"/>
        <v>603.90812500000004</v>
      </c>
      <c r="M183" s="316">
        <f t="shared" si="55"/>
        <v>14.044375</v>
      </c>
      <c r="N183" s="316">
        <f t="shared" si="56"/>
        <v>617.95249999999999</v>
      </c>
      <c r="O183" s="316">
        <f t="shared" si="57"/>
        <v>14.044375</v>
      </c>
      <c r="P183" s="316">
        <f t="shared" si="58"/>
        <v>631.99687499999993</v>
      </c>
      <c r="Q183" s="316">
        <f t="shared" si="57"/>
        <v>14.044375</v>
      </c>
      <c r="R183" s="316">
        <f t="shared" si="59"/>
        <v>646.04124999999988</v>
      </c>
      <c r="S183" s="316">
        <f t="shared" si="57"/>
        <v>14.044375</v>
      </c>
      <c r="T183" s="316">
        <v>688.17437499999971</v>
      </c>
      <c r="U183" s="316">
        <f t="shared" si="57"/>
        <v>14.044375</v>
      </c>
      <c r="V183" s="316">
        <f t="shared" si="60"/>
        <v>702.21874999999966</v>
      </c>
      <c r="W183" s="316">
        <f t="shared" si="61"/>
        <v>716.2631249999996</v>
      </c>
      <c r="X183" s="316">
        <f t="shared" si="62"/>
        <v>730.30749999999955</v>
      </c>
      <c r="Y183" s="316">
        <v>14.04</v>
      </c>
      <c r="Z183" s="316">
        <f t="shared" si="63"/>
        <v>758.40749999999946</v>
      </c>
      <c r="AA183" s="316">
        <v>14.06</v>
      </c>
      <c r="AB183" s="316">
        <f t="shared" si="64"/>
        <v>772.4674999999994</v>
      </c>
      <c r="AC183" s="316">
        <f t="shared" si="65"/>
        <v>786.52749999999935</v>
      </c>
      <c r="AD183" s="316">
        <f t="shared" si="66"/>
        <v>800.5874999999993</v>
      </c>
      <c r="AE183" s="316">
        <f t="shared" si="67"/>
        <v>814.64749999999924</v>
      </c>
      <c r="AF183" s="316">
        <f t="shared" si="68"/>
        <v>828.70749999999919</v>
      </c>
      <c r="AG183" s="316">
        <f t="shared" si="69"/>
        <v>842.76749999999913</v>
      </c>
      <c r="AH183" s="317">
        <f t="shared" si="70"/>
        <v>4774.982500000001</v>
      </c>
      <c r="AI183" s="317"/>
      <c r="AJ183" s="317"/>
      <c r="AK183" s="317"/>
      <c r="AL183" s="317"/>
      <c r="AM183" s="317"/>
      <c r="AN183" s="63">
        <v>42005</v>
      </c>
      <c r="AO183" s="45">
        <f t="shared" si="71"/>
        <v>1400</v>
      </c>
      <c r="AP183" s="45">
        <f t="shared" si="72"/>
        <v>46.027397260273972</v>
      </c>
      <c r="AQ183" s="45">
        <v>43</v>
      </c>
      <c r="AR183" s="65">
        <f t="shared" si="73"/>
        <v>603.90812500000004</v>
      </c>
      <c r="BK183" s="68"/>
    </row>
    <row r="184" spans="1:63" ht="36" customHeight="1" x14ac:dyDescent="0.2">
      <c r="A184" s="212">
        <v>6</v>
      </c>
      <c r="B184" s="197" t="s">
        <v>469</v>
      </c>
      <c r="C184" s="197" t="s">
        <v>470</v>
      </c>
      <c r="D184" s="228">
        <v>5617.75</v>
      </c>
      <c r="E184" s="229" t="s">
        <v>440</v>
      </c>
      <c r="F184" s="230">
        <v>41116</v>
      </c>
      <c r="G184" s="228">
        <v>5617.75</v>
      </c>
      <c r="H184" s="231">
        <v>0.03</v>
      </c>
      <c r="I184" s="218">
        <f t="shared" si="51"/>
        <v>168.5325</v>
      </c>
      <c r="J184" s="219">
        <f t="shared" si="52"/>
        <v>2.5000000000000001E-3</v>
      </c>
      <c r="K184" s="218">
        <f t="shared" si="53"/>
        <v>14.044375</v>
      </c>
      <c r="L184" s="218">
        <f t="shared" si="54"/>
        <v>603.90812500000004</v>
      </c>
      <c r="M184" s="316">
        <f t="shared" si="55"/>
        <v>14.044375</v>
      </c>
      <c r="N184" s="316">
        <f t="shared" si="56"/>
        <v>617.95249999999999</v>
      </c>
      <c r="O184" s="316">
        <f t="shared" si="57"/>
        <v>14.044375</v>
      </c>
      <c r="P184" s="316">
        <f t="shared" si="58"/>
        <v>631.99687499999993</v>
      </c>
      <c r="Q184" s="316">
        <f t="shared" si="57"/>
        <v>14.044375</v>
      </c>
      <c r="R184" s="316">
        <f t="shared" si="59"/>
        <v>646.04124999999988</v>
      </c>
      <c r="S184" s="316">
        <f t="shared" si="57"/>
        <v>14.044375</v>
      </c>
      <c r="T184" s="316">
        <v>688.17437499999971</v>
      </c>
      <c r="U184" s="316">
        <f t="shared" si="57"/>
        <v>14.044375</v>
      </c>
      <c r="V184" s="316">
        <f t="shared" si="60"/>
        <v>702.21874999999966</v>
      </c>
      <c r="W184" s="316">
        <f t="shared" si="61"/>
        <v>716.2631249999996</v>
      </c>
      <c r="X184" s="316">
        <f t="shared" si="62"/>
        <v>730.30749999999955</v>
      </c>
      <c r="Y184" s="316">
        <v>14.04</v>
      </c>
      <c r="Z184" s="316">
        <f t="shared" si="63"/>
        <v>758.40749999999946</v>
      </c>
      <c r="AA184" s="316">
        <v>14.06</v>
      </c>
      <c r="AB184" s="316">
        <f t="shared" si="64"/>
        <v>772.4674999999994</v>
      </c>
      <c r="AC184" s="316">
        <f t="shared" si="65"/>
        <v>786.52749999999935</v>
      </c>
      <c r="AD184" s="316">
        <f t="shared" si="66"/>
        <v>800.5874999999993</v>
      </c>
      <c r="AE184" s="316">
        <f t="shared" si="67"/>
        <v>814.64749999999924</v>
      </c>
      <c r="AF184" s="316">
        <f t="shared" si="68"/>
        <v>828.70749999999919</v>
      </c>
      <c r="AG184" s="316">
        <f t="shared" si="69"/>
        <v>842.76749999999913</v>
      </c>
      <c r="AH184" s="317">
        <f t="shared" si="70"/>
        <v>4774.982500000001</v>
      </c>
      <c r="AI184" s="317"/>
      <c r="AJ184" s="317"/>
      <c r="AK184" s="317"/>
      <c r="AL184" s="317"/>
      <c r="AM184" s="317"/>
      <c r="AN184" s="63">
        <v>42005</v>
      </c>
      <c r="AO184" s="45">
        <f t="shared" si="71"/>
        <v>1400</v>
      </c>
      <c r="AP184" s="45">
        <f t="shared" si="72"/>
        <v>46.027397260273972</v>
      </c>
      <c r="AQ184" s="45">
        <v>43</v>
      </c>
      <c r="AR184" s="65">
        <f t="shared" si="73"/>
        <v>603.90812500000004</v>
      </c>
      <c r="BK184" s="68"/>
    </row>
    <row r="185" spans="1:63" ht="36" customHeight="1" x14ac:dyDescent="0.2">
      <c r="A185" s="212">
        <v>6</v>
      </c>
      <c r="B185" s="197" t="s">
        <v>471</v>
      </c>
      <c r="C185" s="197" t="s">
        <v>472</v>
      </c>
      <c r="D185" s="228">
        <v>3912.31</v>
      </c>
      <c r="E185" s="229" t="s">
        <v>440</v>
      </c>
      <c r="F185" s="230">
        <v>41116</v>
      </c>
      <c r="G185" s="228">
        <v>3912.31</v>
      </c>
      <c r="H185" s="231">
        <v>0.03</v>
      </c>
      <c r="I185" s="218">
        <f t="shared" si="51"/>
        <v>117.3693</v>
      </c>
      <c r="J185" s="219">
        <f t="shared" si="52"/>
        <v>2.5000000000000001E-3</v>
      </c>
      <c r="K185" s="218">
        <f>G185*J185</f>
        <v>9.7807750000000002</v>
      </c>
      <c r="L185" s="218">
        <f t="shared" si="54"/>
        <v>420.57332500000001</v>
      </c>
      <c r="M185" s="316">
        <f t="shared" si="55"/>
        <v>9.7807750000000002</v>
      </c>
      <c r="N185" s="316">
        <f t="shared" si="56"/>
        <v>430.35410000000002</v>
      </c>
      <c r="O185" s="316">
        <f t="shared" si="57"/>
        <v>9.7807750000000002</v>
      </c>
      <c r="P185" s="316">
        <f t="shared" si="58"/>
        <v>440.13487500000002</v>
      </c>
      <c r="Q185" s="316">
        <f t="shared" si="57"/>
        <v>9.7807750000000002</v>
      </c>
      <c r="R185" s="316">
        <f t="shared" si="59"/>
        <v>449.91565000000003</v>
      </c>
      <c r="S185" s="316">
        <f t="shared" si="57"/>
        <v>9.7807750000000002</v>
      </c>
      <c r="T185" s="316">
        <v>479.25797500000004</v>
      </c>
      <c r="U185" s="316">
        <f t="shared" si="57"/>
        <v>9.7807750000000002</v>
      </c>
      <c r="V185" s="316">
        <f t="shared" si="60"/>
        <v>489.03875000000005</v>
      </c>
      <c r="W185" s="316">
        <f t="shared" si="61"/>
        <v>498.81952500000006</v>
      </c>
      <c r="X185" s="316">
        <f t="shared" si="62"/>
        <v>508.60030000000006</v>
      </c>
      <c r="Y185" s="316">
        <v>9.7799999999999994</v>
      </c>
      <c r="Z185" s="316">
        <f t="shared" si="63"/>
        <v>528.16030000000001</v>
      </c>
      <c r="AA185" s="316">
        <v>9.7799999999999994</v>
      </c>
      <c r="AB185" s="316">
        <f t="shared" si="64"/>
        <v>537.94029999999998</v>
      </c>
      <c r="AC185" s="316">
        <f t="shared" si="65"/>
        <v>547.72029999999995</v>
      </c>
      <c r="AD185" s="316">
        <f t="shared" si="66"/>
        <v>557.50029999999992</v>
      </c>
      <c r="AE185" s="316">
        <f t="shared" si="67"/>
        <v>567.2802999999999</v>
      </c>
      <c r="AF185" s="316">
        <f t="shared" si="68"/>
        <v>577.06029999999987</v>
      </c>
      <c r="AG185" s="316">
        <f t="shared" si="69"/>
        <v>586.84029999999984</v>
      </c>
      <c r="AH185" s="317">
        <f t="shared" si="70"/>
        <v>3325.4697000000001</v>
      </c>
      <c r="AI185" s="317"/>
      <c r="AJ185" s="317"/>
      <c r="AK185" s="317"/>
      <c r="AL185" s="317"/>
      <c r="AM185" s="317"/>
      <c r="AN185" s="63">
        <v>42005</v>
      </c>
      <c r="AO185" s="45">
        <f t="shared" si="71"/>
        <v>1400</v>
      </c>
      <c r="AP185" s="45">
        <f t="shared" si="72"/>
        <v>46.027397260273972</v>
      </c>
      <c r="AQ185" s="45">
        <v>43</v>
      </c>
      <c r="AR185" s="65">
        <f t="shared" si="73"/>
        <v>420.57332500000001</v>
      </c>
      <c r="BK185" s="68"/>
    </row>
    <row r="186" spans="1:63" ht="57.75" customHeight="1" x14ac:dyDescent="0.2">
      <c r="A186" s="212">
        <v>6</v>
      </c>
      <c r="B186" s="197" t="s">
        <v>473</v>
      </c>
      <c r="C186" s="197" t="s">
        <v>474</v>
      </c>
      <c r="D186" s="228">
        <v>14041.8</v>
      </c>
      <c r="E186" s="229" t="s">
        <v>475</v>
      </c>
      <c r="F186" s="230">
        <v>43185</v>
      </c>
      <c r="G186" s="228">
        <f>D186</f>
        <v>14041.8</v>
      </c>
      <c r="H186" s="231">
        <v>0.03</v>
      </c>
      <c r="I186" s="218">
        <f t="shared" si="51"/>
        <v>421.25399999999996</v>
      </c>
      <c r="J186" s="219">
        <f t="shared" si="52"/>
        <v>2.5000000000000001E-3</v>
      </c>
      <c r="K186" s="218">
        <f>G186*J186</f>
        <v>35.104500000000002</v>
      </c>
      <c r="L186" s="218">
        <f>K186*5</f>
        <v>175.52250000000001</v>
      </c>
      <c r="M186" s="218">
        <f t="shared" si="55"/>
        <v>35.104499999999994</v>
      </c>
      <c r="N186" s="218">
        <f t="shared" si="56"/>
        <v>210.62700000000001</v>
      </c>
      <c r="O186" s="316">
        <f t="shared" si="57"/>
        <v>35.104499999999994</v>
      </c>
      <c r="P186" s="316">
        <f t="shared" si="58"/>
        <v>245.73150000000001</v>
      </c>
      <c r="Q186" s="316">
        <f t="shared" si="57"/>
        <v>35.104499999999994</v>
      </c>
      <c r="R186" s="316">
        <f t="shared" si="59"/>
        <v>280.83600000000001</v>
      </c>
      <c r="S186" s="316">
        <f t="shared" si="57"/>
        <v>35.104499999999994</v>
      </c>
      <c r="T186" s="316">
        <v>386.14949999999993</v>
      </c>
      <c r="U186" s="316">
        <f t="shared" si="57"/>
        <v>35.104499999999994</v>
      </c>
      <c r="V186" s="316">
        <f t="shared" si="60"/>
        <v>421.25399999999991</v>
      </c>
      <c r="W186" s="316">
        <f t="shared" si="61"/>
        <v>456.35849999999988</v>
      </c>
      <c r="X186" s="316">
        <f t="shared" si="62"/>
        <v>491.46299999999985</v>
      </c>
      <c r="Y186" s="316">
        <v>35.1</v>
      </c>
      <c r="Z186" s="316">
        <f t="shared" si="63"/>
        <v>561.67589999999984</v>
      </c>
      <c r="AA186" s="316">
        <v>35.112900000000003</v>
      </c>
      <c r="AB186" s="316">
        <f t="shared" si="64"/>
        <v>596.78879999999981</v>
      </c>
      <c r="AC186" s="316">
        <f t="shared" si="65"/>
        <v>631.90169999999978</v>
      </c>
      <c r="AD186" s="316">
        <f t="shared" si="66"/>
        <v>667.01459999999975</v>
      </c>
      <c r="AE186" s="316">
        <f t="shared" si="67"/>
        <v>702.12749999999971</v>
      </c>
      <c r="AF186" s="316">
        <f t="shared" si="68"/>
        <v>737.24039999999968</v>
      </c>
      <c r="AG186" s="316">
        <f t="shared" si="69"/>
        <v>772.35329999999965</v>
      </c>
      <c r="AH186" s="317">
        <f t="shared" si="70"/>
        <v>13269.4467</v>
      </c>
      <c r="AI186" s="317"/>
      <c r="AJ186" s="317"/>
      <c r="AK186" s="317"/>
      <c r="AL186" s="317"/>
      <c r="AM186" s="317"/>
      <c r="AN186" s="236">
        <v>43185</v>
      </c>
      <c r="AO186" s="45">
        <f t="shared" si="71"/>
        <v>220</v>
      </c>
      <c r="AP186" s="45">
        <f t="shared" si="72"/>
        <v>7.2328767123287667</v>
      </c>
      <c r="AQ186" s="45">
        <v>5</v>
      </c>
      <c r="AR186" s="65">
        <f t="shared" si="73"/>
        <v>175.52250000000001</v>
      </c>
      <c r="BK186" s="68"/>
    </row>
    <row r="187" spans="1:63" ht="11.25" customHeight="1" x14ac:dyDescent="0.2">
      <c r="A187" s="89"/>
      <c r="B187" s="89"/>
      <c r="C187" s="89"/>
      <c r="D187" s="110"/>
      <c r="E187" s="89"/>
      <c r="F187" s="89"/>
      <c r="G187" s="110"/>
      <c r="H187" s="89"/>
      <c r="I187" s="209"/>
      <c r="J187" s="95"/>
      <c r="K187" s="209"/>
      <c r="L187" s="209"/>
      <c r="M187" s="209"/>
      <c r="N187" s="209"/>
      <c r="O187" s="209"/>
      <c r="P187" s="209"/>
      <c r="Q187" s="209"/>
      <c r="R187" s="209"/>
      <c r="S187" s="209"/>
      <c r="U187" s="316"/>
      <c r="V187" s="316"/>
      <c r="W187" s="316"/>
      <c r="X187" s="316"/>
      <c r="Y187" s="316"/>
      <c r="Z187" s="316"/>
      <c r="AA187" s="316"/>
      <c r="AB187" s="316"/>
      <c r="AC187" s="316">
        <f t="shared" si="65"/>
        <v>0</v>
      </c>
      <c r="AD187" s="316"/>
      <c r="AE187" s="316"/>
      <c r="AF187" s="316">
        <f t="shared" si="68"/>
        <v>0</v>
      </c>
      <c r="AG187" s="316"/>
      <c r="AH187" s="317"/>
      <c r="AI187" s="538"/>
      <c r="AJ187" s="538"/>
      <c r="AK187" s="538"/>
      <c r="AL187" s="538"/>
      <c r="AM187" s="538"/>
      <c r="BK187" s="68"/>
    </row>
    <row r="188" spans="1:63" ht="12" customHeight="1" thickBot="1" x14ac:dyDescent="0.25">
      <c r="A188" s="89"/>
      <c r="B188" s="89"/>
      <c r="C188" s="89" t="s">
        <v>98</v>
      </c>
      <c r="D188" s="112">
        <f>SUM(D21:D187)</f>
        <v>5207860.9999999991</v>
      </c>
      <c r="E188" s="113"/>
      <c r="F188" s="113"/>
      <c r="G188" s="112">
        <f>SUM(G21:G187)</f>
        <v>5207860.9999999991</v>
      </c>
      <c r="H188" s="112"/>
      <c r="I188" s="112">
        <f>SUM(I21:I187)</f>
        <v>156235.8300000001</v>
      </c>
      <c r="J188" s="112"/>
      <c r="K188" s="112">
        <f t="shared" ref="K188:P188" si="74">SUM(K21:K187)</f>
        <v>13019.652500000006</v>
      </c>
      <c r="L188" s="112">
        <f t="shared" si="74"/>
        <v>558511.08649999951</v>
      </c>
      <c r="M188" s="112">
        <f t="shared" si="74"/>
        <v>13019.652500000006</v>
      </c>
      <c r="N188" s="186">
        <f t="shared" si="74"/>
        <v>571530.73899999994</v>
      </c>
      <c r="O188" s="186">
        <f t="shared" si="74"/>
        <v>13019.652500000006</v>
      </c>
      <c r="P188" s="186">
        <f t="shared" si="74"/>
        <v>584550.39150000014</v>
      </c>
      <c r="Q188" s="186">
        <f>SUM(Q21:Q187)</f>
        <v>13019.652500000006</v>
      </c>
      <c r="R188" s="186">
        <f>SUM(R21:R187)</f>
        <v>597570.04400000069</v>
      </c>
      <c r="S188" s="186">
        <f>SUM(S21:S187)</f>
        <v>13019.652500000006</v>
      </c>
      <c r="T188" s="316">
        <f>SUM(T21:T186)</f>
        <v>636629.00149999978</v>
      </c>
      <c r="U188" s="316">
        <f t="shared" ref="U188:Z188" si="75">SUM(U21:U187)</f>
        <v>13019.652500000006</v>
      </c>
      <c r="V188" s="316">
        <f t="shared" si="75"/>
        <v>649648.65399999986</v>
      </c>
      <c r="W188" s="316">
        <f t="shared" si="75"/>
        <v>662668.30649999995</v>
      </c>
      <c r="X188" s="563">
        <f t="shared" si="75"/>
        <v>675687.95899999968</v>
      </c>
      <c r="Y188" s="563">
        <f t="shared" si="75"/>
        <v>13019.650000000001</v>
      </c>
      <c r="Z188" s="563">
        <f t="shared" si="75"/>
        <v>701727.23189999966</v>
      </c>
      <c r="AA188" s="563">
        <f>SUM(AA21:AA187)</f>
        <v>13019.622899999997</v>
      </c>
      <c r="AB188" s="563">
        <f>SUM(AB21:AB187)</f>
        <v>714746.85480000009</v>
      </c>
      <c r="AC188" s="317">
        <f>SUM(AC21:AC187)</f>
        <v>727766.47770000016</v>
      </c>
      <c r="AD188" s="317">
        <f>SUM(AD21:AD187)</f>
        <v>740786.10060000082</v>
      </c>
      <c r="AE188" s="317">
        <f>SUM(AE21:AE187)</f>
        <v>753805.72349999996</v>
      </c>
      <c r="AF188" s="316">
        <f t="shared" si="68"/>
        <v>766825.34639999992</v>
      </c>
      <c r="AG188" s="316">
        <f>SUM(AG21:AG187)</f>
        <v>779844.96930000046</v>
      </c>
      <c r="AH188" s="317">
        <f>SUM(AH21:AH187)</f>
        <v>4428016.0306999972</v>
      </c>
      <c r="AI188" s="543"/>
      <c r="AJ188" s="543"/>
      <c r="AK188" s="543"/>
      <c r="AL188" s="543"/>
      <c r="AM188" s="543"/>
      <c r="AR188" s="187">
        <f>SUM(AR21:AR187)</f>
        <v>558511.08649999951</v>
      </c>
      <c r="BK188" s="68"/>
    </row>
    <row r="189" spans="1:63" ht="16.5" customHeight="1" thickTop="1" x14ac:dyDescent="0.2">
      <c r="A189" s="114"/>
      <c r="B189" s="77"/>
      <c r="C189" s="77"/>
      <c r="D189" s="340">
        <v>15</v>
      </c>
      <c r="E189" s="69"/>
      <c r="F189" s="69"/>
      <c r="G189" s="83">
        <v>15</v>
      </c>
      <c r="H189" s="83">
        <v>15</v>
      </c>
      <c r="I189" s="83">
        <v>15</v>
      </c>
      <c r="J189" s="87"/>
      <c r="K189" s="340"/>
      <c r="L189" s="757" t="s">
        <v>620</v>
      </c>
      <c r="M189" s="757"/>
      <c r="N189" s="757"/>
      <c r="O189" s="757"/>
      <c r="P189" s="757"/>
      <c r="Q189" s="757"/>
      <c r="R189" s="757"/>
      <c r="S189" s="757"/>
      <c r="T189" s="757"/>
      <c r="U189" s="757"/>
      <c r="V189" s="757"/>
      <c r="W189" s="757"/>
      <c r="X189" s="757"/>
      <c r="Y189" s="757"/>
      <c r="Z189" s="757"/>
      <c r="AA189" s="757"/>
      <c r="AB189" s="757"/>
      <c r="AC189" s="757"/>
      <c r="AD189" s="757"/>
      <c r="AE189" s="757"/>
      <c r="AF189" s="757"/>
      <c r="AG189" s="757"/>
      <c r="AH189" s="757"/>
      <c r="AI189" s="544"/>
      <c r="AJ189" s="544"/>
      <c r="AK189" s="544"/>
      <c r="AL189" s="544"/>
      <c r="AM189" s="544"/>
      <c r="AN189" s="83"/>
      <c r="AO189" s="83"/>
      <c r="AP189" s="83"/>
      <c r="AQ189" s="83"/>
      <c r="AR189" s="241"/>
      <c r="AS189" s="83"/>
      <c r="AT189" s="83"/>
      <c r="AU189" s="83"/>
      <c r="AV189" s="83"/>
      <c r="AW189" s="83"/>
      <c r="AX189" s="83"/>
      <c r="AY189" s="83"/>
      <c r="AZ189" s="805" t="s">
        <v>185</v>
      </c>
      <c r="BA189" s="805"/>
      <c r="BB189" s="805"/>
      <c r="BC189" s="805"/>
      <c r="BD189" s="805"/>
      <c r="BE189" s="805"/>
      <c r="BF189" s="805"/>
      <c r="BG189" s="805"/>
      <c r="BH189" s="805"/>
      <c r="BI189" s="805"/>
      <c r="BJ189" s="805"/>
      <c r="BK189" s="806"/>
    </row>
    <row r="190" spans="1:63" ht="30.75" customHeight="1" x14ac:dyDescent="0.2">
      <c r="A190" s="81"/>
      <c r="B190" s="77"/>
      <c r="C190" s="77"/>
      <c r="D190" s="77"/>
      <c r="E190" s="77"/>
      <c r="F190" s="77"/>
      <c r="G190" s="77"/>
      <c r="H190" s="77"/>
      <c r="I190" s="77"/>
      <c r="J190" s="78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  <c r="AB190" s="77"/>
      <c r="AC190" s="77"/>
      <c r="AD190" s="77"/>
      <c r="AE190" s="77"/>
      <c r="AF190" s="77"/>
      <c r="AG190" s="77"/>
      <c r="AH190" s="213"/>
      <c r="AI190" s="467"/>
      <c r="AJ190" s="467"/>
      <c r="AK190" s="467"/>
      <c r="AL190" s="467"/>
      <c r="AM190" s="467"/>
      <c r="AN190" s="77"/>
      <c r="AO190" s="77"/>
      <c r="AP190" s="77"/>
      <c r="AQ190" s="77"/>
      <c r="AR190" s="237"/>
      <c r="AS190" s="77"/>
      <c r="AT190" s="77"/>
      <c r="AU190" s="77"/>
      <c r="AV190" s="77"/>
      <c r="AW190" s="77"/>
      <c r="AX190" s="77"/>
      <c r="AY190" s="77"/>
      <c r="AZ190" s="77"/>
      <c r="BA190" s="77"/>
      <c r="BB190" s="77"/>
      <c r="BC190" s="77"/>
      <c r="BD190" s="77"/>
      <c r="BE190" s="77"/>
      <c r="BF190" s="77"/>
      <c r="BG190" s="77"/>
      <c r="BH190" s="77"/>
      <c r="BI190" s="77"/>
      <c r="BJ190" s="77"/>
      <c r="BK190" s="232"/>
    </row>
    <row r="191" spans="1:63" ht="11.25" customHeight="1" x14ac:dyDescent="0.2">
      <c r="A191" s="81"/>
      <c r="B191" s="710"/>
      <c r="C191" s="710"/>
      <c r="D191" s="77"/>
      <c r="E191" s="77"/>
      <c r="J191" s="807"/>
      <c r="K191" s="80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  <c r="AB191" s="77"/>
      <c r="AC191" s="77"/>
      <c r="AD191" s="77"/>
      <c r="AE191" s="77"/>
      <c r="AF191" s="77"/>
      <c r="AG191" s="77"/>
      <c r="AH191" s="213"/>
      <c r="AI191" s="467"/>
      <c r="AJ191" s="467"/>
      <c r="AK191" s="467"/>
      <c r="AL191" s="467"/>
      <c r="AM191" s="467"/>
      <c r="AN191" s="77"/>
      <c r="AO191" s="77"/>
      <c r="AP191" s="77"/>
      <c r="AQ191" s="77"/>
      <c r="AR191" s="237"/>
      <c r="AS191" s="77"/>
      <c r="AT191" s="77"/>
      <c r="AU191" s="77"/>
      <c r="AV191" s="77"/>
      <c r="AW191" s="77"/>
      <c r="AX191" s="77"/>
      <c r="AY191" s="77"/>
      <c r="AZ191" s="77"/>
      <c r="BA191" s="77"/>
      <c r="BB191" s="77"/>
      <c r="BC191" s="77"/>
      <c r="BD191" s="77"/>
      <c r="BE191" s="77"/>
      <c r="BF191" s="77"/>
      <c r="BG191" s="77"/>
      <c r="BH191" s="77"/>
      <c r="BI191" s="77"/>
      <c r="BJ191" s="77"/>
      <c r="BK191" s="223"/>
    </row>
    <row r="192" spans="1:63" ht="11.25" customHeight="1" x14ac:dyDescent="0.2">
      <c r="A192" s="81"/>
      <c r="B192" s="77"/>
      <c r="C192" s="77"/>
      <c r="D192" s="77"/>
      <c r="E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  <c r="AB192" s="77"/>
      <c r="AC192" s="77"/>
      <c r="AD192" s="77"/>
      <c r="AE192" s="77"/>
      <c r="AF192" s="77"/>
      <c r="AG192" s="77"/>
      <c r="AH192" s="213"/>
      <c r="AI192" s="467"/>
      <c r="AJ192" s="467"/>
      <c r="AK192" s="467"/>
      <c r="AL192" s="467"/>
      <c r="AM192" s="467"/>
      <c r="AN192" s="77"/>
      <c r="AO192" s="77"/>
      <c r="AP192" s="77"/>
      <c r="AQ192" s="77"/>
      <c r="AR192" s="237"/>
      <c r="AS192" s="77"/>
      <c r="AT192" s="77"/>
      <c r="AU192" s="77"/>
      <c r="AV192" s="77"/>
      <c r="AW192" s="77"/>
      <c r="AX192" s="77"/>
      <c r="AY192" s="77"/>
      <c r="AZ192" s="77"/>
      <c r="BA192" s="77"/>
      <c r="BB192" s="77"/>
      <c r="BC192" s="77"/>
      <c r="BD192" s="77"/>
      <c r="BE192" s="77"/>
      <c r="BF192" s="77"/>
      <c r="BG192" s="77"/>
      <c r="BH192" s="77"/>
      <c r="BI192" s="77"/>
      <c r="BJ192" s="77"/>
      <c r="BK192" s="223"/>
    </row>
    <row r="193" spans="1:63" ht="30" customHeight="1" x14ac:dyDescent="0.2">
      <c r="A193" s="81"/>
      <c r="B193" s="77"/>
      <c r="C193" s="77"/>
      <c r="D193" s="77"/>
      <c r="E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  <c r="AB193" s="77"/>
      <c r="AC193" s="77"/>
      <c r="AD193" s="77"/>
      <c r="AE193" s="77"/>
      <c r="AF193" s="77"/>
      <c r="AG193" s="77"/>
      <c r="AH193" s="213"/>
      <c r="AI193" s="467"/>
      <c r="AJ193" s="467"/>
      <c r="AK193" s="467"/>
      <c r="AL193" s="467"/>
      <c r="AM193" s="467"/>
      <c r="AN193" s="77"/>
      <c r="AO193" s="77"/>
      <c r="AP193" s="77"/>
      <c r="AQ193" s="77"/>
      <c r="AR193" s="237"/>
      <c r="AS193" s="77"/>
      <c r="AT193" s="77"/>
      <c r="AU193" s="77"/>
      <c r="AV193" s="77"/>
      <c r="AW193" s="77"/>
      <c r="AX193" s="77"/>
      <c r="AY193" s="77"/>
      <c r="AZ193" s="77"/>
      <c r="BA193" s="77"/>
      <c r="BB193" s="77"/>
      <c r="BC193" s="77"/>
      <c r="BD193" s="77"/>
      <c r="BE193" s="77"/>
      <c r="BF193" s="77"/>
      <c r="BG193" s="77"/>
      <c r="BH193" s="77"/>
      <c r="BI193" s="77"/>
      <c r="BJ193" s="77"/>
      <c r="BK193" s="223"/>
    </row>
    <row r="194" spans="1:63" ht="11.25" customHeight="1" x14ac:dyDescent="0.2">
      <c r="A194" s="81"/>
      <c r="B194" s="346"/>
      <c r="C194" s="346"/>
      <c r="D194" s="77"/>
      <c r="E194" s="77"/>
      <c r="J194" s="798"/>
      <c r="K194" s="798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  <c r="AB194" s="77"/>
      <c r="AC194" s="77"/>
      <c r="AD194" s="77"/>
      <c r="AE194" s="77"/>
      <c r="AF194" s="77"/>
      <c r="AG194" s="77"/>
      <c r="AH194" s="213"/>
      <c r="AI194" s="467"/>
      <c r="AJ194" s="467"/>
      <c r="AK194" s="467"/>
      <c r="AL194" s="467"/>
      <c r="AM194" s="467"/>
      <c r="AN194" s="77"/>
      <c r="AO194" s="77"/>
      <c r="AP194" s="77"/>
      <c r="AQ194" s="77"/>
      <c r="AR194" s="237"/>
      <c r="AS194" s="77"/>
      <c r="AT194" s="77"/>
      <c r="AU194" s="77"/>
      <c r="AV194" s="77"/>
      <c r="AW194" s="77"/>
      <c r="AX194" s="77"/>
      <c r="AY194" s="77"/>
      <c r="AZ194" s="77"/>
      <c r="BA194" s="77"/>
      <c r="BB194" s="77"/>
      <c r="BC194" s="77"/>
      <c r="BD194" s="77"/>
      <c r="BE194" s="77"/>
      <c r="BF194" s="77"/>
      <c r="BG194" s="77"/>
      <c r="BH194" s="77"/>
      <c r="BI194" s="77"/>
      <c r="BJ194" s="77"/>
      <c r="BK194" s="223"/>
    </row>
    <row r="195" spans="1:63" ht="11.25" customHeight="1" x14ac:dyDescent="0.2">
      <c r="A195" s="114"/>
      <c r="B195" s="69"/>
      <c r="C195" s="69"/>
      <c r="D195" s="69"/>
      <c r="E195" s="69"/>
      <c r="F195" s="69"/>
      <c r="G195" s="69"/>
      <c r="H195" s="69"/>
      <c r="I195" s="69"/>
      <c r="J195" s="120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233"/>
      <c r="AI195" s="545"/>
      <c r="AJ195" s="545"/>
      <c r="AK195" s="545"/>
      <c r="AL195" s="545"/>
      <c r="AM195" s="545"/>
      <c r="AN195" s="69"/>
      <c r="AO195" s="69"/>
      <c r="AP195" s="69"/>
      <c r="AQ195" s="69"/>
      <c r="AR195" s="242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234"/>
    </row>
  </sheetData>
  <mergeCells count="50">
    <mergeCell ref="A3:AH3"/>
    <mergeCell ref="A4:AH4"/>
    <mergeCell ref="A5:AH5"/>
    <mergeCell ref="A6:AH6"/>
    <mergeCell ref="A9:AH9"/>
    <mergeCell ref="F12:G12"/>
    <mergeCell ref="A14:AH14"/>
    <mergeCell ref="A16:D16"/>
    <mergeCell ref="E16:G16"/>
    <mergeCell ref="H16:I17"/>
    <mergeCell ref="J16:J18"/>
    <mergeCell ref="K16:K18"/>
    <mergeCell ref="M16:M18"/>
    <mergeCell ref="N16:N18"/>
    <mergeCell ref="AH16:AH18"/>
    <mergeCell ref="A17:A18"/>
    <mergeCell ref="B17:B18"/>
    <mergeCell ref="C17:C18"/>
    <mergeCell ref="D17:D18"/>
    <mergeCell ref="E17:G17"/>
    <mergeCell ref="L16:L18"/>
    <mergeCell ref="AF16:AF18"/>
    <mergeCell ref="AZ189:BK189"/>
    <mergeCell ref="B191:C191"/>
    <mergeCell ref="J191:K191"/>
    <mergeCell ref="AR16:AR18"/>
    <mergeCell ref="W16:W18"/>
    <mergeCell ref="Y16:Y18"/>
    <mergeCell ref="Z16:Z18"/>
    <mergeCell ref="AA16:AA18"/>
    <mergeCell ref="AB16:AB18"/>
    <mergeCell ref="AD16:AD18"/>
    <mergeCell ref="AE16:AE18"/>
    <mergeCell ref="AG16:AG18"/>
    <mergeCell ref="J194:K194"/>
    <mergeCell ref="AN16:AN18"/>
    <mergeCell ref="AO16:AO18"/>
    <mergeCell ref="AP16:AP18"/>
    <mergeCell ref="AQ16:AQ18"/>
    <mergeCell ref="P16:P18"/>
    <mergeCell ref="L189:AH189"/>
    <mergeCell ref="Q16:Q18"/>
    <mergeCell ref="R16:R18"/>
    <mergeCell ref="S16:S18"/>
    <mergeCell ref="T16:T18"/>
    <mergeCell ref="U16:U18"/>
    <mergeCell ref="V16:V18"/>
    <mergeCell ref="O16:O18"/>
    <mergeCell ref="X16:X18"/>
    <mergeCell ref="AC16:AC18"/>
  </mergeCells>
  <printOptions horizontalCentered="1"/>
  <pageMargins left="0.78740157480314965" right="0.78740157480314965" top="0.59055118110236227" bottom="0.39370078740157483" header="0.31496062992125984" footer="0.31496062992125984"/>
  <pageSetup scale="6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43"/>
  <sheetViews>
    <sheetView showGridLines="0" topLeftCell="A25" zoomScaleNormal="100" zoomScaleSheetLayoutView="100" workbookViewId="0">
      <selection activeCell="AC25" sqref="AC25"/>
    </sheetView>
  </sheetViews>
  <sheetFormatPr baseColWidth="10" defaultRowHeight="11.25" x14ac:dyDescent="0.2"/>
  <cols>
    <col min="1" max="2" width="11.42578125" style="1"/>
    <col min="3" max="3" width="15.28515625" style="1" customWidth="1"/>
    <col min="4" max="4" width="16.140625" style="1" customWidth="1"/>
    <col min="5" max="6" width="11.42578125" style="1"/>
    <col min="7" max="8" width="12.85546875" style="1" customWidth="1"/>
    <col min="9" max="9" width="13.85546875" style="1" customWidth="1"/>
    <col min="10" max="10" width="12.7109375" style="244" customWidth="1"/>
    <col min="11" max="11" width="12.85546875" style="1" hidden="1" customWidth="1"/>
    <col min="12" max="12" width="0.140625" style="1" hidden="1" customWidth="1"/>
    <col min="13" max="13" width="0.28515625" style="1" hidden="1" customWidth="1"/>
    <col min="14" max="14" width="12.85546875" style="1" hidden="1" customWidth="1"/>
    <col min="15" max="15" width="0.140625" style="1" hidden="1" customWidth="1"/>
    <col min="16" max="18" width="12.85546875" style="1" hidden="1" customWidth="1"/>
    <col min="19" max="19" width="0.140625" style="1" hidden="1" customWidth="1"/>
    <col min="20" max="20" width="0.28515625" style="1" hidden="1" customWidth="1"/>
    <col min="21" max="21" width="13" style="1" hidden="1" customWidth="1"/>
    <col min="22" max="23" width="12.85546875" style="1" hidden="1" customWidth="1"/>
    <col min="24" max="24" width="0.140625" style="1" hidden="1" customWidth="1"/>
    <col min="25" max="28" width="12.85546875" style="1" hidden="1" customWidth="1"/>
    <col min="29" max="29" width="12.5703125" style="1" customWidth="1"/>
    <col min="30" max="30" width="0.140625" style="1" hidden="1" customWidth="1"/>
    <col min="31" max="31" width="12.85546875" style="1" hidden="1" customWidth="1"/>
    <col min="32" max="32" width="0.28515625" style="1" hidden="1" customWidth="1"/>
    <col min="33" max="33" width="12.7109375" style="1" customWidth="1"/>
    <col min="34" max="34" width="12.85546875" style="1" customWidth="1"/>
    <col min="35" max="43" width="12.85546875" style="4" customWidth="1"/>
    <col min="44" max="44" width="11" style="1" customWidth="1"/>
    <col min="45" max="45" width="13.42578125" style="1" customWidth="1"/>
    <col min="46" max="16384" width="11.42578125" style="1"/>
  </cols>
  <sheetData>
    <row r="1" spans="1:48" x14ac:dyDescent="0.2">
      <c r="J1" s="243"/>
      <c r="AI1" s="1"/>
      <c r="AJ1" s="1"/>
      <c r="AK1" s="1"/>
      <c r="AL1" s="1"/>
      <c r="AM1" s="1"/>
      <c r="AN1" s="1"/>
      <c r="AO1" s="1"/>
      <c r="AP1" s="1"/>
      <c r="AQ1" s="1"/>
    </row>
    <row r="2" spans="1:48" x14ac:dyDescent="0.2">
      <c r="AI2" s="1"/>
      <c r="AJ2" s="1"/>
      <c r="AK2" s="1"/>
      <c r="AL2" s="1"/>
      <c r="AM2" s="1"/>
      <c r="AN2" s="1"/>
      <c r="AO2" s="1"/>
      <c r="AP2" s="1"/>
      <c r="AQ2" s="1"/>
    </row>
    <row r="3" spans="1:48" x14ac:dyDescent="0.2">
      <c r="A3" s="706" t="s">
        <v>0</v>
      </c>
      <c r="B3" s="706"/>
      <c r="C3" s="706"/>
      <c r="D3" s="706"/>
      <c r="E3" s="706"/>
      <c r="F3" s="706"/>
      <c r="G3" s="706"/>
      <c r="H3" s="706"/>
      <c r="I3" s="706"/>
      <c r="J3" s="706"/>
      <c r="K3" s="706"/>
      <c r="L3" s="706"/>
      <c r="M3" s="706"/>
      <c r="N3" s="706"/>
      <c r="O3" s="706"/>
      <c r="P3" s="706"/>
      <c r="Q3" s="706"/>
      <c r="R3" s="706"/>
      <c r="S3" s="706"/>
      <c r="T3" s="706"/>
      <c r="U3" s="706"/>
      <c r="V3" s="706"/>
      <c r="W3" s="706"/>
      <c r="X3" s="706"/>
      <c r="Y3" s="706"/>
      <c r="Z3" s="706"/>
      <c r="AA3" s="706"/>
      <c r="AB3" s="706"/>
      <c r="AC3" s="706"/>
      <c r="AD3" s="706"/>
      <c r="AE3" s="706"/>
      <c r="AF3" s="706"/>
      <c r="AG3" s="706"/>
      <c r="AH3" s="706"/>
      <c r="AI3" s="706"/>
      <c r="AJ3" s="632"/>
      <c r="AK3" s="632"/>
      <c r="AL3" s="632"/>
      <c r="AM3" s="632"/>
      <c r="AN3" s="570"/>
      <c r="AO3" s="570"/>
      <c r="AP3" s="570"/>
      <c r="AQ3" s="570"/>
    </row>
    <row r="4" spans="1:48" x14ac:dyDescent="0.2">
      <c r="A4" s="706" t="s">
        <v>1</v>
      </c>
      <c r="B4" s="706"/>
      <c r="C4" s="706"/>
      <c r="D4" s="706"/>
      <c r="E4" s="706"/>
      <c r="F4" s="706"/>
      <c r="G4" s="706"/>
      <c r="H4" s="706"/>
      <c r="I4" s="706"/>
      <c r="J4" s="706"/>
      <c r="K4" s="706"/>
      <c r="L4" s="706"/>
      <c r="M4" s="706"/>
      <c r="N4" s="706"/>
      <c r="O4" s="706"/>
      <c r="P4" s="706"/>
      <c r="Q4" s="706"/>
      <c r="R4" s="706"/>
      <c r="S4" s="706"/>
      <c r="T4" s="706"/>
      <c r="U4" s="706"/>
      <c r="V4" s="706"/>
      <c r="W4" s="706"/>
      <c r="X4" s="706"/>
      <c r="Y4" s="706"/>
      <c r="Z4" s="706"/>
      <c r="AA4" s="706"/>
      <c r="AB4" s="706"/>
      <c r="AC4" s="706"/>
      <c r="AD4" s="706"/>
      <c r="AE4" s="706"/>
      <c r="AF4" s="706"/>
      <c r="AG4" s="706"/>
      <c r="AH4" s="706"/>
      <c r="AI4" s="706"/>
      <c r="AJ4" s="632"/>
      <c r="AK4" s="632"/>
      <c r="AL4" s="632"/>
      <c r="AM4" s="632"/>
      <c r="AN4" s="570"/>
      <c r="AO4" s="570"/>
      <c r="AP4" s="570"/>
      <c r="AQ4" s="570"/>
    </row>
    <row r="5" spans="1:48" x14ac:dyDescent="0.2">
      <c r="A5" s="706" t="s">
        <v>127</v>
      </c>
      <c r="B5" s="706"/>
      <c r="C5" s="706"/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6"/>
      <c r="O5" s="706"/>
      <c r="P5" s="706"/>
      <c r="Q5" s="706"/>
      <c r="R5" s="706"/>
      <c r="S5" s="706"/>
      <c r="T5" s="706"/>
      <c r="U5" s="706"/>
      <c r="V5" s="706"/>
      <c r="W5" s="706"/>
      <c r="X5" s="706"/>
      <c r="Y5" s="706"/>
      <c r="Z5" s="706"/>
      <c r="AA5" s="706"/>
      <c r="AB5" s="706"/>
      <c r="AC5" s="706"/>
      <c r="AD5" s="706"/>
      <c r="AE5" s="706"/>
      <c r="AF5" s="706"/>
      <c r="AG5" s="706"/>
      <c r="AH5" s="706"/>
      <c r="AI5" s="706"/>
      <c r="AJ5" s="632"/>
      <c r="AK5" s="632"/>
      <c r="AL5" s="632"/>
      <c r="AM5" s="632"/>
      <c r="AN5" s="570"/>
      <c r="AO5" s="570"/>
      <c r="AP5" s="570"/>
      <c r="AQ5" s="570"/>
    </row>
    <row r="6" spans="1:48" x14ac:dyDescent="0.2">
      <c r="A6" s="706" t="s">
        <v>3</v>
      </c>
      <c r="B6" s="706"/>
      <c r="C6" s="706"/>
      <c r="D6" s="706"/>
      <c r="E6" s="706"/>
      <c r="F6" s="706"/>
      <c r="G6" s="706"/>
      <c r="H6" s="706"/>
      <c r="I6" s="706"/>
      <c r="J6" s="706"/>
      <c r="K6" s="706"/>
      <c r="L6" s="706"/>
      <c r="M6" s="706"/>
      <c r="N6" s="706"/>
      <c r="O6" s="706"/>
      <c r="P6" s="706"/>
      <c r="Q6" s="706"/>
      <c r="R6" s="706"/>
      <c r="S6" s="706"/>
      <c r="T6" s="706"/>
      <c r="U6" s="706"/>
      <c r="V6" s="706"/>
      <c r="W6" s="706"/>
      <c r="X6" s="706"/>
      <c r="Y6" s="706"/>
      <c r="Z6" s="706"/>
      <c r="AA6" s="706"/>
      <c r="AB6" s="706"/>
      <c r="AC6" s="706"/>
      <c r="AD6" s="706"/>
      <c r="AE6" s="706"/>
      <c r="AF6" s="706"/>
      <c r="AG6" s="706"/>
      <c r="AH6" s="706"/>
      <c r="AI6" s="706"/>
      <c r="AJ6" s="632"/>
      <c r="AK6" s="632"/>
      <c r="AL6" s="632"/>
      <c r="AM6" s="632"/>
      <c r="AN6" s="570"/>
      <c r="AO6" s="570"/>
      <c r="AP6" s="570"/>
      <c r="AQ6" s="570"/>
    </row>
    <row r="7" spans="1:48" x14ac:dyDescent="0.2">
      <c r="B7" s="9"/>
      <c r="C7" s="9"/>
      <c r="D7" s="9"/>
      <c r="E7" s="9"/>
      <c r="F7" s="9"/>
      <c r="G7" s="9"/>
      <c r="H7" s="9"/>
      <c r="I7" s="9"/>
      <c r="J7" s="245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11"/>
      <c r="AJ7" s="11"/>
      <c r="AK7" s="11"/>
      <c r="AL7" s="11"/>
      <c r="AM7" s="11"/>
      <c r="AN7" s="11"/>
      <c r="AO7" s="11"/>
      <c r="AP7" s="11"/>
      <c r="AQ7" s="11"/>
      <c r="AR7" s="9"/>
      <c r="AS7" s="9"/>
      <c r="AT7" s="9"/>
    </row>
    <row r="8" spans="1:48" ht="12.75" customHeight="1" x14ac:dyDescent="0.2">
      <c r="A8" s="8"/>
      <c r="B8" s="9"/>
      <c r="C8" s="9"/>
      <c r="D8" s="9"/>
      <c r="E8" s="9"/>
      <c r="F8" s="9"/>
      <c r="G8" s="9"/>
      <c r="H8" s="9"/>
      <c r="I8" s="9"/>
      <c r="J8" s="245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1"/>
      <c r="AJ8" s="11"/>
      <c r="AK8" s="11"/>
      <c r="AL8" s="11"/>
      <c r="AM8" s="11"/>
      <c r="AN8" s="11"/>
      <c r="AO8" s="11"/>
      <c r="AP8" s="11"/>
      <c r="AQ8" s="11"/>
    </row>
    <row r="9" spans="1:48" ht="11.25" customHeight="1" x14ac:dyDescent="0.2">
      <c r="A9" s="707" t="s">
        <v>4</v>
      </c>
      <c r="B9" s="707"/>
      <c r="C9" s="707"/>
      <c r="D9" s="707"/>
      <c r="E9" s="707"/>
      <c r="F9" s="707"/>
      <c r="G9" s="707"/>
      <c r="H9" s="707"/>
      <c r="I9" s="707"/>
      <c r="J9" s="707"/>
      <c r="K9" s="707"/>
      <c r="L9" s="707"/>
      <c r="M9" s="707"/>
      <c r="N9" s="707"/>
      <c r="O9" s="707"/>
      <c r="P9" s="707"/>
      <c r="Q9" s="707"/>
      <c r="R9" s="707"/>
      <c r="S9" s="707"/>
      <c r="T9" s="707"/>
      <c r="U9" s="707"/>
      <c r="V9" s="707"/>
      <c r="W9" s="707"/>
      <c r="X9" s="707"/>
      <c r="Y9" s="707"/>
      <c r="Z9" s="707"/>
      <c r="AA9" s="707"/>
      <c r="AB9" s="707"/>
      <c r="AC9" s="707"/>
      <c r="AD9" s="707"/>
      <c r="AE9" s="707"/>
      <c r="AF9" s="707"/>
      <c r="AG9" s="707"/>
      <c r="AH9" s="707"/>
      <c r="AI9" s="707"/>
      <c r="AJ9" s="633"/>
      <c r="AK9" s="633"/>
      <c r="AL9" s="633"/>
      <c r="AM9" s="633"/>
      <c r="AN9" s="571"/>
      <c r="AO9" s="571"/>
      <c r="AP9" s="571"/>
      <c r="AQ9" s="571"/>
    </row>
    <row r="10" spans="1:48" x14ac:dyDescent="0.2">
      <c r="A10" s="246"/>
      <c r="B10" s="9"/>
      <c r="C10" s="9"/>
      <c r="D10" s="9"/>
      <c r="E10" s="9"/>
      <c r="F10" s="9"/>
      <c r="G10" s="9"/>
      <c r="H10" s="9"/>
      <c r="I10" s="9"/>
      <c r="J10" s="245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11"/>
      <c r="AJ10" s="11"/>
      <c r="AK10" s="11"/>
      <c r="AL10" s="11"/>
      <c r="AM10" s="11"/>
      <c r="AN10" s="11"/>
      <c r="AO10" s="11"/>
      <c r="AP10" s="11"/>
      <c r="AQ10" s="11"/>
    </row>
    <row r="11" spans="1:48" x14ac:dyDescent="0.2">
      <c r="A11" s="12"/>
      <c r="B11" s="9"/>
      <c r="C11" s="9"/>
      <c r="D11" s="9"/>
      <c r="E11" s="9"/>
      <c r="F11" s="9"/>
      <c r="G11" s="9"/>
      <c r="H11" s="9"/>
      <c r="I11" s="9"/>
      <c r="J11" s="245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1:48" x14ac:dyDescent="0.2">
      <c r="A12" s="13"/>
      <c r="B12" s="14" t="s">
        <v>5</v>
      </c>
      <c r="C12" s="15">
        <v>1242</v>
      </c>
      <c r="D12" s="9"/>
      <c r="E12" s="9"/>
      <c r="F12" s="835" t="s">
        <v>6</v>
      </c>
      <c r="G12" s="835"/>
      <c r="H12" s="247" t="s">
        <v>676</v>
      </c>
      <c r="I12" s="247"/>
      <c r="J12" s="836"/>
      <c r="K12" s="836"/>
      <c r="L12" s="836"/>
      <c r="M12" s="836"/>
      <c r="N12" s="836"/>
      <c r="O12" s="836"/>
      <c r="P12" s="836"/>
      <c r="Q12" s="836"/>
      <c r="R12" s="836"/>
      <c r="S12" s="836"/>
      <c r="T12" s="836"/>
      <c r="U12" s="836"/>
      <c r="V12" s="836"/>
      <c r="W12" s="836"/>
      <c r="X12" s="836"/>
      <c r="Y12" s="836"/>
      <c r="Z12" s="836"/>
      <c r="AA12" s="836"/>
      <c r="AB12" s="836"/>
      <c r="AC12" s="836"/>
      <c r="AD12" s="836"/>
      <c r="AE12" s="836"/>
      <c r="AF12" s="836"/>
      <c r="AG12" s="836"/>
      <c r="AH12" s="836"/>
      <c r="AI12" s="836"/>
      <c r="AJ12" s="640"/>
      <c r="AK12" s="640"/>
      <c r="AL12" s="640"/>
      <c r="AM12" s="640"/>
      <c r="AN12" s="575"/>
      <c r="AO12" s="575"/>
      <c r="AP12" s="575"/>
      <c r="AQ12" s="575"/>
    </row>
    <row r="13" spans="1:48" x14ac:dyDescent="0.2">
      <c r="A13" s="13"/>
      <c r="B13" s="9"/>
      <c r="C13" s="9"/>
      <c r="D13" s="9"/>
      <c r="E13" s="9"/>
      <c r="F13" s="9"/>
      <c r="G13" s="9"/>
      <c r="H13" s="9"/>
      <c r="I13" s="9"/>
      <c r="J13" s="245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1"/>
      <c r="AJ13" s="11"/>
      <c r="AK13" s="11"/>
      <c r="AL13" s="11"/>
      <c r="AM13" s="11"/>
      <c r="AN13" s="11"/>
      <c r="AO13" s="11"/>
      <c r="AP13" s="11"/>
      <c r="AQ13" s="11"/>
      <c r="AS13" s="61">
        <v>43342</v>
      </c>
    </row>
    <row r="14" spans="1:48" ht="18.75" customHeight="1" x14ac:dyDescent="0.2">
      <c r="A14" s="824" t="s">
        <v>7</v>
      </c>
      <c r="B14" s="825"/>
      <c r="C14" s="825"/>
      <c r="D14" s="825"/>
      <c r="E14" s="825"/>
      <c r="F14" s="825"/>
      <c r="G14" s="825"/>
      <c r="H14" s="825"/>
      <c r="I14" s="825"/>
      <c r="J14" s="825"/>
      <c r="K14" s="825"/>
      <c r="L14" s="825"/>
      <c r="M14" s="825"/>
      <c r="N14" s="825"/>
      <c r="O14" s="825"/>
      <c r="P14" s="825"/>
      <c r="Q14" s="825"/>
      <c r="R14" s="825"/>
      <c r="S14" s="825"/>
      <c r="T14" s="825"/>
      <c r="U14" s="825"/>
      <c r="V14" s="825"/>
      <c r="W14" s="825"/>
      <c r="X14" s="825"/>
      <c r="Y14" s="825"/>
      <c r="Z14" s="825"/>
      <c r="AA14" s="825"/>
      <c r="AB14" s="825"/>
      <c r="AC14" s="825"/>
      <c r="AD14" s="825"/>
      <c r="AE14" s="825"/>
      <c r="AF14" s="825"/>
      <c r="AG14" s="825"/>
      <c r="AH14" s="825"/>
      <c r="AI14" s="825"/>
      <c r="AJ14" s="639"/>
      <c r="AK14" s="639"/>
      <c r="AL14" s="639"/>
      <c r="AM14" s="639"/>
      <c r="AN14" s="576"/>
      <c r="AO14" s="576"/>
      <c r="AP14" s="576"/>
      <c r="AQ14" s="576"/>
    </row>
    <row r="15" spans="1:48" x14ac:dyDescent="0.2">
      <c r="A15" s="13"/>
      <c r="B15" s="9"/>
      <c r="C15" s="9"/>
      <c r="D15" s="9"/>
      <c r="E15" s="9"/>
      <c r="F15" s="9"/>
      <c r="G15" s="9"/>
      <c r="H15" s="9"/>
      <c r="I15" s="9"/>
      <c r="J15" s="245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48" ht="12.75" customHeight="1" thickBot="1" x14ac:dyDescent="0.25">
      <c r="A16" s="697" t="s">
        <v>8</v>
      </c>
      <c r="B16" s="698"/>
      <c r="C16" s="698"/>
      <c r="D16" s="698"/>
      <c r="E16" s="698" t="s">
        <v>9</v>
      </c>
      <c r="F16" s="698"/>
      <c r="G16" s="698"/>
      <c r="H16" s="699" t="s">
        <v>10</v>
      </c>
      <c r="I16" s="826"/>
      <c r="J16" s="829" t="s">
        <v>11</v>
      </c>
      <c r="K16" s="832" t="s">
        <v>476</v>
      </c>
      <c r="L16" s="818" t="s">
        <v>568</v>
      </c>
      <c r="M16" s="818" t="s">
        <v>565</v>
      </c>
      <c r="N16" s="818" t="s">
        <v>570</v>
      </c>
      <c r="O16" s="818" t="s">
        <v>575</v>
      </c>
      <c r="P16" s="818" t="s">
        <v>576</v>
      </c>
      <c r="Q16" s="818" t="s">
        <v>582</v>
      </c>
      <c r="R16" s="818" t="s">
        <v>583</v>
      </c>
      <c r="S16" s="818" t="s">
        <v>588</v>
      </c>
      <c r="T16" s="818" t="s">
        <v>598</v>
      </c>
      <c r="U16" s="818" t="s">
        <v>611</v>
      </c>
      <c r="V16" s="818" t="s">
        <v>618</v>
      </c>
      <c r="W16" s="818" t="s">
        <v>104</v>
      </c>
      <c r="X16" s="818" t="s">
        <v>622</v>
      </c>
      <c r="Y16" s="818" t="s">
        <v>632</v>
      </c>
      <c r="Z16" s="818" t="s">
        <v>638</v>
      </c>
      <c r="AA16" s="818" t="s">
        <v>104</v>
      </c>
      <c r="AB16" s="818" t="s">
        <v>643</v>
      </c>
      <c r="AC16" s="818" t="s">
        <v>104</v>
      </c>
      <c r="AD16" s="818" t="s">
        <v>646</v>
      </c>
      <c r="AE16" s="818" t="s">
        <v>648</v>
      </c>
      <c r="AF16" s="818" t="s">
        <v>583</v>
      </c>
      <c r="AG16" s="818" t="s">
        <v>659</v>
      </c>
      <c r="AH16" s="818" t="s">
        <v>667</v>
      </c>
      <c r="AI16" s="821" t="s">
        <v>13</v>
      </c>
      <c r="AJ16" s="636"/>
      <c r="AK16" s="636"/>
      <c r="AL16" s="636"/>
      <c r="AM16" s="636"/>
      <c r="AN16" s="578"/>
      <c r="AO16" s="578"/>
      <c r="AP16" s="578"/>
      <c r="AQ16" s="578"/>
      <c r="AR16" s="678" t="s">
        <v>102</v>
      </c>
      <c r="AS16" s="678" t="s">
        <v>101</v>
      </c>
      <c r="AT16" s="678" t="s">
        <v>100</v>
      </c>
      <c r="AU16" s="684" t="s">
        <v>169</v>
      </c>
      <c r="AV16" s="687" t="s">
        <v>170</v>
      </c>
    </row>
    <row r="17" spans="1:48" ht="13.5" customHeight="1" thickBot="1" x14ac:dyDescent="0.25">
      <c r="A17" s="693" t="s">
        <v>14</v>
      </c>
      <c r="B17" s="695" t="s">
        <v>15</v>
      </c>
      <c r="C17" s="695" t="s">
        <v>16</v>
      </c>
      <c r="D17" s="695" t="s">
        <v>17</v>
      </c>
      <c r="E17" s="695" t="s">
        <v>18</v>
      </c>
      <c r="F17" s="695"/>
      <c r="G17" s="695"/>
      <c r="H17" s="827"/>
      <c r="I17" s="828"/>
      <c r="J17" s="830"/>
      <c r="K17" s="833"/>
      <c r="L17" s="819"/>
      <c r="M17" s="819"/>
      <c r="N17" s="819"/>
      <c r="O17" s="819"/>
      <c r="P17" s="819"/>
      <c r="Q17" s="819"/>
      <c r="R17" s="819"/>
      <c r="S17" s="819"/>
      <c r="T17" s="819"/>
      <c r="U17" s="819"/>
      <c r="V17" s="819"/>
      <c r="W17" s="819"/>
      <c r="X17" s="819"/>
      <c r="Y17" s="819"/>
      <c r="Z17" s="819"/>
      <c r="AA17" s="819"/>
      <c r="AB17" s="819"/>
      <c r="AC17" s="819"/>
      <c r="AD17" s="819"/>
      <c r="AE17" s="819"/>
      <c r="AF17" s="819"/>
      <c r="AG17" s="819"/>
      <c r="AH17" s="819"/>
      <c r="AI17" s="822"/>
      <c r="AJ17" s="637"/>
      <c r="AK17" s="637"/>
      <c r="AL17" s="637"/>
      <c r="AM17" s="637"/>
      <c r="AN17" s="579"/>
      <c r="AO17" s="579"/>
      <c r="AP17" s="579"/>
      <c r="AQ17" s="579"/>
      <c r="AR17" s="678"/>
      <c r="AS17" s="678"/>
      <c r="AT17" s="678"/>
      <c r="AU17" s="685"/>
      <c r="AV17" s="688"/>
    </row>
    <row r="18" spans="1:48" ht="18.75" customHeight="1" x14ac:dyDescent="0.2">
      <c r="A18" s="694"/>
      <c r="B18" s="696"/>
      <c r="C18" s="696"/>
      <c r="D18" s="696"/>
      <c r="E18" s="19" t="s">
        <v>19</v>
      </c>
      <c r="F18" s="19" t="s">
        <v>20</v>
      </c>
      <c r="G18" s="19" t="s">
        <v>21</v>
      </c>
      <c r="H18" s="19" t="s">
        <v>22</v>
      </c>
      <c r="I18" s="19" t="s">
        <v>23</v>
      </c>
      <c r="J18" s="831"/>
      <c r="K18" s="834"/>
      <c r="L18" s="820"/>
      <c r="M18" s="820"/>
      <c r="N18" s="820"/>
      <c r="O18" s="820"/>
      <c r="P18" s="820"/>
      <c r="Q18" s="820"/>
      <c r="R18" s="820"/>
      <c r="S18" s="820"/>
      <c r="T18" s="820"/>
      <c r="U18" s="819"/>
      <c r="V18" s="819"/>
      <c r="W18" s="819"/>
      <c r="X18" s="819"/>
      <c r="Y18" s="819"/>
      <c r="Z18" s="819"/>
      <c r="AA18" s="819"/>
      <c r="AB18" s="819"/>
      <c r="AC18" s="819"/>
      <c r="AD18" s="819"/>
      <c r="AE18" s="819"/>
      <c r="AF18" s="819"/>
      <c r="AG18" s="819"/>
      <c r="AH18" s="819"/>
      <c r="AI18" s="823"/>
      <c r="AJ18" s="638"/>
      <c r="AK18" s="638"/>
      <c r="AL18" s="638"/>
      <c r="AM18" s="638"/>
      <c r="AN18" s="580"/>
      <c r="AO18" s="580"/>
      <c r="AP18" s="580"/>
      <c r="AQ18" s="580"/>
      <c r="AR18" s="678"/>
      <c r="AS18" s="678"/>
      <c r="AT18" s="678"/>
      <c r="AU18" s="686"/>
      <c r="AV18" s="689"/>
    </row>
    <row r="19" spans="1:48" x14ac:dyDescent="0.2">
      <c r="A19" s="21">
        <v>5</v>
      </c>
      <c r="B19" s="12">
        <v>6</v>
      </c>
      <c r="C19" s="12">
        <v>7</v>
      </c>
      <c r="D19" s="12">
        <v>8</v>
      </c>
      <c r="E19" s="12">
        <v>9</v>
      </c>
      <c r="F19" s="12">
        <v>10</v>
      </c>
      <c r="G19" s="12">
        <v>11</v>
      </c>
      <c r="H19" s="12">
        <v>12</v>
      </c>
      <c r="I19" s="12">
        <v>13</v>
      </c>
      <c r="J19" s="248"/>
      <c r="K19" s="12"/>
      <c r="L19" s="12"/>
      <c r="M19" s="12"/>
      <c r="N19" s="12"/>
      <c r="O19" s="356"/>
      <c r="P19" s="356"/>
      <c r="Q19" s="375"/>
      <c r="R19" s="375"/>
      <c r="S19" s="384"/>
      <c r="T19" s="384"/>
      <c r="U19" s="417"/>
      <c r="V19" s="421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249"/>
      <c r="AJ19" s="330"/>
      <c r="AK19" s="330"/>
      <c r="AL19" s="330"/>
      <c r="AM19" s="330"/>
      <c r="AN19" s="330"/>
      <c r="AO19" s="330"/>
      <c r="AP19" s="330"/>
      <c r="AQ19" s="330"/>
      <c r="AR19" s="60"/>
    </row>
    <row r="20" spans="1:48" x14ac:dyDescent="0.2">
      <c r="A20" s="45"/>
      <c r="B20" s="250"/>
      <c r="C20" s="45"/>
      <c r="D20" s="45"/>
      <c r="E20" s="45"/>
      <c r="F20" s="45"/>
      <c r="G20" s="45"/>
      <c r="H20" s="45"/>
      <c r="I20" s="45"/>
      <c r="J20" s="251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30"/>
      <c r="AJ20" s="11"/>
      <c r="AK20" s="11"/>
      <c r="AL20" s="11"/>
      <c r="AM20" s="11"/>
      <c r="AN20" s="11"/>
      <c r="AO20" s="11"/>
      <c r="AP20" s="11"/>
      <c r="AQ20" s="11"/>
    </row>
    <row r="21" spans="1:48" ht="33.75" x14ac:dyDescent="0.2">
      <c r="A21" s="252">
        <v>6</v>
      </c>
      <c r="B21" s="253" t="s">
        <v>477</v>
      </c>
      <c r="C21" s="253" t="s">
        <v>478</v>
      </c>
      <c r="D21" s="254">
        <v>4002</v>
      </c>
      <c r="E21" s="255" t="s">
        <v>479</v>
      </c>
      <c r="F21" s="256">
        <v>41229</v>
      </c>
      <c r="G21" s="254">
        <v>4002</v>
      </c>
      <c r="H21" s="257">
        <v>0.03</v>
      </c>
      <c r="I21" s="258">
        <f>G21*H21</f>
        <v>120.06</v>
      </c>
      <c r="J21" s="259">
        <f>+H21/12</f>
        <v>2.5000000000000001E-3</v>
      </c>
      <c r="K21" s="258">
        <f>+G21*J21</f>
        <v>10.005000000000001</v>
      </c>
      <c r="L21" s="258">
        <f>K21*43</f>
        <v>430.21500000000003</v>
      </c>
      <c r="M21" s="325">
        <f>G21*H21/12</f>
        <v>10.005000000000001</v>
      </c>
      <c r="N21" s="325">
        <f>L21+M21</f>
        <v>440.22</v>
      </c>
      <c r="O21" s="325">
        <f>+M21</f>
        <v>10.005000000000001</v>
      </c>
      <c r="P21" s="325">
        <f>+N21+O21</f>
        <v>450.22500000000002</v>
      </c>
      <c r="Q21" s="325">
        <v>10.005000000000001</v>
      </c>
      <c r="R21" s="325">
        <f>P21+Q21</f>
        <v>460.23</v>
      </c>
      <c r="S21" s="325">
        <v>10.005000000000001</v>
      </c>
      <c r="T21" s="325">
        <f>R21+S21</f>
        <v>470.23500000000001</v>
      </c>
      <c r="U21" s="325">
        <v>10.01</v>
      </c>
      <c r="V21" s="325">
        <v>490.25</v>
      </c>
      <c r="W21" s="325">
        <v>10.01</v>
      </c>
      <c r="X21" s="325">
        <f>V21+W21</f>
        <v>500.26</v>
      </c>
      <c r="Y21" s="325">
        <f>X21+W21</f>
        <v>510.27</v>
      </c>
      <c r="Z21" s="325">
        <f>Y21+W21</f>
        <v>520.28</v>
      </c>
      <c r="AA21" s="325">
        <v>10.01</v>
      </c>
      <c r="AB21" s="325">
        <f>Z21+AA21+AC21</f>
        <v>540.29999999999995</v>
      </c>
      <c r="AC21" s="325">
        <v>10.01</v>
      </c>
      <c r="AD21" s="325">
        <f>AB21+AC21</f>
        <v>550.30999999999995</v>
      </c>
      <c r="AE21" s="325">
        <v>570.33000000000004</v>
      </c>
      <c r="AF21" s="325">
        <f>AE21+AC21</f>
        <v>580.34</v>
      </c>
      <c r="AG21" s="325">
        <f>AF21+AC21</f>
        <v>590.35</v>
      </c>
      <c r="AH21" s="325">
        <f>AG21+AC21</f>
        <v>600.36</v>
      </c>
      <c r="AI21" s="30">
        <f>G21-AH21</f>
        <v>3401.64</v>
      </c>
      <c r="AJ21" s="30"/>
      <c r="AK21" s="30"/>
      <c r="AL21" s="30"/>
      <c r="AM21" s="30"/>
      <c r="AN21" s="30"/>
      <c r="AO21" s="30"/>
      <c r="AP21" s="30"/>
      <c r="AQ21" s="30"/>
      <c r="AR21" s="63">
        <v>42005</v>
      </c>
      <c r="AS21" s="45">
        <f>$AS$13-AR21+1</f>
        <v>1338</v>
      </c>
      <c r="AT21" s="45">
        <f>AS21/(365/12)</f>
        <v>43.989041095890407</v>
      </c>
      <c r="AU21" s="45">
        <v>43</v>
      </c>
      <c r="AV21" s="45">
        <f t="shared" ref="AV21:AV33" si="0">G21*J21*AU21</f>
        <v>430.21500000000003</v>
      </c>
    </row>
    <row r="22" spans="1:48" ht="33.75" x14ac:dyDescent="0.2">
      <c r="A22" s="252">
        <v>6</v>
      </c>
      <c r="B22" s="253" t="s">
        <v>480</v>
      </c>
      <c r="C22" s="253" t="s">
        <v>481</v>
      </c>
      <c r="D22" s="254">
        <v>4002</v>
      </c>
      <c r="E22" s="255" t="s">
        <v>479</v>
      </c>
      <c r="F22" s="256">
        <v>41229</v>
      </c>
      <c r="G22" s="254">
        <v>4002</v>
      </c>
      <c r="H22" s="257">
        <v>0.03</v>
      </c>
      <c r="I22" s="258">
        <f t="shared" ref="I22:I33" si="1">G22*H22</f>
        <v>120.06</v>
      </c>
      <c r="J22" s="259">
        <f t="shared" ref="J22:J33" si="2">+H22/12</f>
        <v>2.5000000000000001E-3</v>
      </c>
      <c r="K22" s="258">
        <f t="shared" ref="K22:K33" si="3">+G22*J22</f>
        <v>10.005000000000001</v>
      </c>
      <c r="L22" s="258">
        <f t="shared" ref="L22:L33" si="4">K22*43</f>
        <v>430.21500000000003</v>
      </c>
      <c r="M22" s="325">
        <f t="shared" ref="M22:M33" si="5">G22*H22/12</f>
        <v>10.005000000000001</v>
      </c>
      <c r="N22" s="325">
        <f t="shared" ref="N22:N33" si="6">L22+M22</f>
        <v>440.22</v>
      </c>
      <c r="O22" s="325">
        <f t="shared" ref="O22:O33" si="7">+M22</f>
        <v>10.005000000000001</v>
      </c>
      <c r="P22" s="325">
        <f t="shared" ref="P22:P33" si="8">+N22+O22</f>
        <v>450.22500000000002</v>
      </c>
      <c r="Q22" s="325">
        <v>10.005000000000001</v>
      </c>
      <c r="R22" s="325">
        <f t="shared" ref="R22:R33" si="9">P22+Q22</f>
        <v>460.23</v>
      </c>
      <c r="S22" s="325">
        <v>10.005000000000001</v>
      </c>
      <c r="T22" s="325">
        <f t="shared" ref="T22:T33" si="10">R22+S22</f>
        <v>470.23500000000001</v>
      </c>
      <c r="U22" s="325">
        <v>10.01</v>
      </c>
      <c r="V22" s="325">
        <v>490.25</v>
      </c>
      <c r="W22" s="325">
        <v>10.01</v>
      </c>
      <c r="X22" s="325">
        <f t="shared" ref="X22:X33" si="11">V22+W22</f>
        <v>500.26</v>
      </c>
      <c r="Y22" s="325">
        <f t="shared" ref="Y22:Y33" si="12">X22+W22</f>
        <v>510.27</v>
      </c>
      <c r="Z22" s="325">
        <f t="shared" ref="Z22:Z33" si="13">Y22+W22</f>
        <v>520.28</v>
      </c>
      <c r="AA22" s="325">
        <v>10.01</v>
      </c>
      <c r="AB22" s="325">
        <f t="shared" ref="AB22:AB33" si="14">Z22+AA22+AC22</f>
        <v>540.29999999999995</v>
      </c>
      <c r="AC22" s="325">
        <v>10.01</v>
      </c>
      <c r="AD22" s="325">
        <f t="shared" ref="AD22:AD33" si="15">AB22+AC22</f>
        <v>550.30999999999995</v>
      </c>
      <c r="AE22" s="325">
        <v>570.33000000000004</v>
      </c>
      <c r="AF22" s="325">
        <f t="shared" ref="AF22:AF33" si="16">AE22+AC22</f>
        <v>580.34</v>
      </c>
      <c r="AG22" s="325">
        <f t="shared" ref="AG22:AG36" si="17">AF22+AC22</f>
        <v>590.35</v>
      </c>
      <c r="AH22" s="325">
        <f t="shared" ref="AH22:AH33" si="18">AG22+AC22</f>
        <v>600.36</v>
      </c>
      <c r="AI22" s="30">
        <f t="shared" ref="AI22:AI33" si="19">G22-AH22</f>
        <v>3401.64</v>
      </c>
      <c r="AJ22" s="30"/>
      <c r="AK22" s="30"/>
      <c r="AL22" s="30"/>
      <c r="AM22" s="30"/>
      <c r="AN22" s="30"/>
      <c r="AO22" s="30"/>
      <c r="AP22" s="30"/>
      <c r="AQ22" s="30"/>
      <c r="AR22" s="63">
        <v>42005</v>
      </c>
      <c r="AS22" s="45">
        <f t="shared" ref="AS22:AS33" si="20">$AS$13-AR22+1</f>
        <v>1338</v>
      </c>
      <c r="AT22" s="45">
        <f t="shared" ref="AT22:AT33" si="21">AS22/(365/12)</f>
        <v>43.989041095890407</v>
      </c>
      <c r="AU22" s="45">
        <v>43</v>
      </c>
      <c r="AV22" s="45">
        <f t="shared" si="0"/>
        <v>430.21500000000003</v>
      </c>
    </row>
    <row r="23" spans="1:48" ht="33.75" x14ac:dyDescent="0.2">
      <c r="A23" s="252">
        <v>6</v>
      </c>
      <c r="B23" s="253" t="s">
        <v>482</v>
      </c>
      <c r="C23" s="253" t="s">
        <v>483</v>
      </c>
      <c r="D23" s="254">
        <v>4002</v>
      </c>
      <c r="E23" s="255" t="s">
        <v>479</v>
      </c>
      <c r="F23" s="256">
        <v>41229</v>
      </c>
      <c r="G23" s="254">
        <v>4002</v>
      </c>
      <c r="H23" s="257">
        <v>0.03</v>
      </c>
      <c r="I23" s="258">
        <f t="shared" si="1"/>
        <v>120.06</v>
      </c>
      <c r="J23" s="259">
        <f t="shared" si="2"/>
        <v>2.5000000000000001E-3</v>
      </c>
      <c r="K23" s="258">
        <f t="shared" si="3"/>
        <v>10.005000000000001</v>
      </c>
      <c r="L23" s="258">
        <f t="shared" si="4"/>
        <v>430.21500000000003</v>
      </c>
      <c r="M23" s="325">
        <f t="shared" si="5"/>
        <v>10.005000000000001</v>
      </c>
      <c r="N23" s="325">
        <f t="shared" si="6"/>
        <v>440.22</v>
      </c>
      <c r="O23" s="325">
        <f t="shared" si="7"/>
        <v>10.005000000000001</v>
      </c>
      <c r="P23" s="325">
        <f t="shared" si="8"/>
        <v>450.22500000000002</v>
      </c>
      <c r="Q23" s="325">
        <v>10.005000000000001</v>
      </c>
      <c r="R23" s="325">
        <f t="shared" si="9"/>
        <v>460.23</v>
      </c>
      <c r="S23" s="325">
        <v>10.005000000000001</v>
      </c>
      <c r="T23" s="325">
        <f t="shared" si="10"/>
        <v>470.23500000000001</v>
      </c>
      <c r="U23" s="325">
        <v>10.01</v>
      </c>
      <c r="V23" s="325">
        <v>490.25</v>
      </c>
      <c r="W23" s="325">
        <v>10.01</v>
      </c>
      <c r="X23" s="325">
        <f t="shared" si="11"/>
        <v>500.26</v>
      </c>
      <c r="Y23" s="325">
        <f t="shared" si="12"/>
        <v>510.27</v>
      </c>
      <c r="Z23" s="325">
        <f t="shared" si="13"/>
        <v>520.28</v>
      </c>
      <c r="AA23" s="325">
        <v>10.01</v>
      </c>
      <c r="AB23" s="325">
        <f t="shared" si="14"/>
        <v>540.29999999999995</v>
      </c>
      <c r="AC23" s="325">
        <v>10.01</v>
      </c>
      <c r="AD23" s="325">
        <f t="shared" si="15"/>
        <v>550.30999999999995</v>
      </c>
      <c r="AE23" s="325">
        <v>570.33000000000004</v>
      </c>
      <c r="AF23" s="325">
        <f t="shared" si="16"/>
        <v>580.34</v>
      </c>
      <c r="AG23" s="325">
        <f t="shared" si="17"/>
        <v>590.35</v>
      </c>
      <c r="AH23" s="325">
        <f t="shared" si="18"/>
        <v>600.36</v>
      </c>
      <c r="AI23" s="30">
        <f t="shared" si="19"/>
        <v>3401.64</v>
      </c>
      <c r="AJ23" s="30"/>
      <c r="AK23" s="30"/>
      <c r="AL23" s="30"/>
      <c r="AM23" s="30"/>
      <c r="AN23" s="30"/>
      <c r="AO23" s="30"/>
      <c r="AP23" s="30"/>
      <c r="AQ23" s="30"/>
      <c r="AR23" s="63">
        <v>42005</v>
      </c>
      <c r="AS23" s="45">
        <f t="shared" si="20"/>
        <v>1338</v>
      </c>
      <c r="AT23" s="45">
        <f t="shared" si="21"/>
        <v>43.989041095890407</v>
      </c>
      <c r="AU23" s="45">
        <v>43</v>
      </c>
      <c r="AV23" s="45">
        <f t="shared" si="0"/>
        <v>430.21500000000003</v>
      </c>
    </row>
    <row r="24" spans="1:48" ht="33.75" x14ac:dyDescent="0.2">
      <c r="A24" s="252">
        <v>6</v>
      </c>
      <c r="B24" s="253" t="s">
        <v>484</v>
      </c>
      <c r="C24" s="253" t="s">
        <v>483</v>
      </c>
      <c r="D24" s="254">
        <v>4002</v>
      </c>
      <c r="E24" s="255" t="s">
        <v>479</v>
      </c>
      <c r="F24" s="256">
        <v>41229</v>
      </c>
      <c r="G24" s="254">
        <v>4002</v>
      </c>
      <c r="H24" s="257">
        <v>0.03</v>
      </c>
      <c r="I24" s="258">
        <f t="shared" si="1"/>
        <v>120.06</v>
      </c>
      <c r="J24" s="259">
        <f t="shared" si="2"/>
        <v>2.5000000000000001E-3</v>
      </c>
      <c r="K24" s="258">
        <f t="shared" si="3"/>
        <v>10.005000000000001</v>
      </c>
      <c r="L24" s="258">
        <f t="shared" si="4"/>
        <v>430.21500000000003</v>
      </c>
      <c r="M24" s="325">
        <f t="shared" si="5"/>
        <v>10.005000000000001</v>
      </c>
      <c r="N24" s="325">
        <f t="shared" si="6"/>
        <v>440.22</v>
      </c>
      <c r="O24" s="325">
        <f t="shared" si="7"/>
        <v>10.005000000000001</v>
      </c>
      <c r="P24" s="325">
        <f t="shared" si="8"/>
        <v>450.22500000000002</v>
      </c>
      <c r="Q24" s="325">
        <v>10.005000000000001</v>
      </c>
      <c r="R24" s="325">
        <f t="shared" si="9"/>
        <v>460.23</v>
      </c>
      <c r="S24" s="325">
        <v>10.005000000000001</v>
      </c>
      <c r="T24" s="325">
        <f t="shared" si="10"/>
        <v>470.23500000000001</v>
      </c>
      <c r="U24" s="325">
        <v>10.01</v>
      </c>
      <c r="V24" s="325">
        <v>490.25</v>
      </c>
      <c r="W24" s="325">
        <v>10.01</v>
      </c>
      <c r="X24" s="325">
        <f t="shared" si="11"/>
        <v>500.26</v>
      </c>
      <c r="Y24" s="325">
        <f t="shared" si="12"/>
        <v>510.27</v>
      </c>
      <c r="Z24" s="325">
        <f t="shared" si="13"/>
        <v>520.28</v>
      </c>
      <c r="AA24" s="325">
        <v>10.01</v>
      </c>
      <c r="AB24" s="325">
        <f t="shared" si="14"/>
        <v>540.32999999999993</v>
      </c>
      <c r="AC24" s="325">
        <v>10.039999999999999</v>
      </c>
      <c r="AD24" s="325">
        <f t="shared" si="15"/>
        <v>550.36999999999989</v>
      </c>
      <c r="AE24" s="325">
        <v>570.33000000000004</v>
      </c>
      <c r="AF24" s="325">
        <f t="shared" si="16"/>
        <v>580.37</v>
      </c>
      <c r="AG24" s="325">
        <f t="shared" si="17"/>
        <v>590.41</v>
      </c>
      <c r="AH24" s="325">
        <f t="shared" si="18"/>
        <v>600.44999999999993</v>
      </c>
      <c r="AI24" s="30">
        <f t="shared" si="19"/>
        <v>3401.55</v>
      </c>
      <c r="AJ24" s="30"/>
      <c r="AK24" s="30"/>
      <c r="AL24" s="30"/>
      <c r="AM24" s="30"/>
      <c r="AN24" s="30"/>
      <c r="AO24" s="30"/>
      <c r="AP24" s="30"/>
      <c r="AQ24" s="30"/>
      <c r="AR24" s="63">
        <v>42005</v>
      </c>
      <c r="AS24" s="45">
        <f t="shared" si="20"/>
        <v>1338</v>
      </c>
      <c r="AT24" s="45">
        <f t="shared" si="21"/>
        <v>43.989041095890407</v>
      </c>
      <c r="AU24" s="45">
        <v>43</v>
      </c>
      <c r="AV24" s="45">
        <f t="shared" si="0"/>
        <v>430.21500000000003</v>
      </c>
    </row>
    <row r="25" spans="1:48" ht="33.75" x14ac:dyDescent="0.2">
      <c r="A25" s="252">
        <v>6</v>
      </c>
      <c r="B25" s="253" t="s">
        <v>485</v>
      </c>
      <c r="C25" s="253" t="s">
        <v>483</v>
      </c>
      <c r="D25" s="254">
        <v>4002</v>
      </c>
      <c r="E25" s="255" t="s">
        <v>479</v>
      </c>
      <c r="F25" s="256">
        <v>41229</v>
      </c>
      <c r="G25" s="254">
        <v>4002</v>
      </c>
      <c r="H25" s="257">
        <v>0.03</v>
      </c>
      <c r="I25" s="258">
        <f t="shared" si="1"/>
        <v>120.06</v>
      </c>
      <c r="J25" s="259">
        <f t="shared" si="2"/>
        <v>2.5000000000000001E-3</v>
      </c>
      <c r="K25" s="258">
        <f t="shared" si="3"/>
        <v>10.005000000000001</v>
      </c>
      <c r="L25" s="258">
        <f t="shared" si="4"/>
        <v>430.21500000000003</v>
      </c>
      <c r="M25" s="325">
        <f t="shared" si="5"/>
        <v>10.005000000000001</v>
      </c>
      <c r="N25" s="325">
        <f t="shared" si="6"/>
        <v>440.22</v>
      </c>
      <c r="O25" s="325">
        <f t="shared" si="7"/>
        <v>10.005000000000001</v>
      </c>
      <c r="P25" s="325">
        <f t="shared" si="8"/>
        <v>450.22500000000002</v>
      </c>
      <c r="Q25" s="325">
        <v>10.005000000000001</v>
      </c>
      <c r="R25" s="325">
        <f t="shared" si="9"/>
        <v>460.23</v>
      </c>
      <c r="S25" s="325">
        <v>10.005000000000001</v>
      </c>
      <c r="T25" s="325">
        <f t="shared" si="10"/>
        <v>470.23500000000001</v>
      </c>
      <c r="U25" s="325">
        <v>10.01</v>
      </c>
      <c r="V25" s="325">
        <v>490.25</v>
      </c>
      <c r="W25" s="325">
        <v>10.01</v>
      </c>
      <c r="X25" s="325">
        <f t="shared" si="11"/>
        <v>500.26</v>
      </c>
      <c r="Y25" s="325">
        <f t="shared" si="12"/>
        <v>510.27</v>
      </c>
      <c r="Z25" s="325">
        <f t="shared" si="13"/>
        <v>520.28</v>
      </c>
      <c r="AA25" s="325">
        <v>10.01</v>
      </c>
      <c r="AB25" s="325">
        <f t="shared" si="14"/>
        <v>540.32999999999993</v>
      </c>
      <c r="AC25" s="325">
        <v>10.039999999999999</v>
      </c>
      <c r="AD25" s="325">
        <f t="shared" si="15"/>
        <v>550.36999999999989</v>
      </c>
      <c r="AE25" s="325">
        <v>570.33000000000004</v>
      </c>
      <c r="AF25" s="325">
        <f t="shared" si="16"/>
        <v>580.37</v>
      </c>
      <c r="AG25" s="325">
        <f t="shared" si="17"/>
        <v>590.41</v>
      </c>
      <c r="AH25" s="325">
        <f t="shared" si="18"/>
        <v>600.44999999999993</v>
      </c>
      <c r="AI25" s="30">
        <f t="shared" si="19"/>
        <v>3401.55</v>
      </c>
      <c r="AJ25" s="30"/>
      <c r="AK25" s="30"/>
      <c r="AL25" s="30"/>
      <c r="AM25" s="30"/>
      <c r="AN25" s="30"/>
      <c r="AO25" s="30"/>
      <c r="AP25" s="30"/>
      <c r="AQ25" s="30"/>
      <c r="AR25" s="63">
        <v>42005</v>
      </c>
      <c r="AS25" s="45">
        <f t="shared" si="20"/>
        <v>1338</v>
      </c>
      <c r="AT25" s="45">
        <f t="shared" si="21"/>
        <v>43.989041095890407</v>
      </c>
      <c r="AU25" s="45">
        <v>43</v>
      </c>
      <c r="AV25" s="45">
        <f t="shared" si="0"/>
        <v>430.21500000000003</v>
      </c>
    </row>
    <row r="26" spans="1:48" ht="33.75" x14ac:dyDescent="0.2">
      <c r="A26" s="252">
        <v>6</v>
      </c>
      <c r="B26" s="253" t="s">
        <v>486</v>
      </c>
      <c r="C26" s="253" t="s">
        <v>481</v>
      </c>
      <c r="D26" s="254">
        <v>4002</v>
      </c>
      <c r="E26" s="255" t="s">
        <v>479</v>
      </c>
      <c r="F26" s="256">
        <v>41229</v>
      </c>
      <c r="G26" s="254">
        <v>4002</v>
      </c>
      <c r="H26" s="257">
        <v>0.03</v>
      </c>
      <c r="I26" s="258">
        <f t="shared" si="1"/>
        <v>120.06</v>
      </c>
      <c r="J26" s="259">
        <f t="shared" si="2"/>
        <v>2.5000000000000001E-3</v>
      </c>
      <c r="K26" s="258">
        <f t="shared" si="3"/>
        <v>10.005000000000001</v>
      </c>
      <c r="L26" s="258">
        <f t="shared" si="4"/>
        <v>430.21500000000003</v>
      </c>
      <c r="M26" s="325">
        <f t="shared" si="5"/>
        <v>10.005000000000001</v>
      </c>
      <c r="N26" s="325">
        <f t="shared" si="6"/>
        <v>440.22</v>
      </c>
      <c r="O26" s="325">
        <f t="shared" si="7"/>
        <v>10.005000000000001</v>
      </c>
      <c r="P26" s="325">
        <f t="shared" si="8"/>
        <v>450.22500000000002</v>
      </c>
      <c r="Q26" s="325">
        <v>10.005000000000001</v>
      </c>
      <c r="R26" s="325">
        <f t="shared" si="9"/>
        <v>460.23</v>
      </c>
      <c r="S26" s="325">
        <v>10.005000000000001</v>
      </c>
      <c r="T26" s="325">
        <f t="shared" si="10"/>
        <v>470.23500000000001</v>
      </c>
      <c r="U26" s="325">
        <v>10.01</v>
      </c>
      <c r="V26" s="325">
        <v>490.25</v>
      </c>
      <c r="W26" s="325">
        <v>10.01</v>
      </c>
      <c r="X26" s="325">
        <f t="shared" si="11"/>
        <v>500.26</v>
      </c>
      <c r="Y26" s="325">
        <f t="shared" si="12"/>
        <v>510.27</v>
      </c>
      <c r="Z26" s="325">
        <f t="shared" si="13"/>
        <v>520.28</v>
      </c>
      <c r="AA26" s="325">
        <v>10.01</v>
      </c>
      <c r="AB26" s="325">
        <f t="shared" si="14"/>
        <v>540.32999999999993</v>
      </c>
      <c r="AC26" s="325">
        <v>10.039999999999999</v>
      </c>
      <c r="AD26" s="325">
        <f t="shared" si="15"/>
        <v>550.36999999999989</v>
      </c>
      <c r="AE26" s="325">
        <v>570.33000000000004</v>
      </c>
      <c r="AF26" s="325">
        <f t="shared" si="16"/>
        <v>580.37</v>
      </c>
      <c r="AG26" s="325">
        <f t="shared" si="17"/>
        <v>590.41</v>
      </c>
      <c r="AH26" s="325">
        <f t="shared" si="18"/>
        <v>600.44999999999993</v>
      </c>
      <c r="AI26" s="30">
        <f t="shared" si="19"/>
        <v>3401.55</v>
      </c>
      <c r="AJ26" s="30"/>
      <c r="AK26" s="30"/>
      <c r="AL26" s="30"/>
      <c r="AM26" s="30"/>
      <c r="AN26" s="30"/>
      <c r="AO26" s="30"/>
      <c r="AP26" s="30"/>
      <c r="AQ26" s="30"/>
      <c r="AR26" s="63">
        <v>42005</v>
      </c>
      <c r="AS26" s="45">
        <f t="shared" si="20"/>
        <v>1338</v>
      </c>
      <c r="AT26" s="45">
        <f t="shared" si="21"/>
        <v>43.989041095890407</v>
      </c>
      <c r="AU26" s="45">
        <v>43</v>
      </c>
      <c r="AV26" s="45">
        <f t="shared" si="0"/>
        <v>430.21500000000003</v>
      </c>
    </row>
    <row r="27" spans="1:48" ht="33.75" x14ac:dyDescent="0.2">
      <c r="A27" s="252">
        <v>6</v>
      </c>
      <c r="B27" s="253" t="s">
        <v>487</v>
      </c>
      <c r="C27" s="253" t="s">
        <v>481</v>
      </c>
      <c r="D27" s="254">
        <v>4002</v>
      </c>
      <c r="E27" s="255" t="s">
        <v>479</v>
      </c>
      <c r="F27" s="256">
        <v>41229</v>
      </c>
      <c r="G27" s="254">
        <v>4002</v>
      </c>
      <c r="H27" s="257">
        <v>0.03</v>
      </c>
      <c r="I27" s="258">
        <f t="shared" si="1"/>
        <v>120.06</v>
      </c>
      <c r="J27" s="259">
        <f t="shared" si="2"/>
        <v>2.5000000000000001E-3</v>
      </c>
      <c r="K27" s="258">
        <f t="shared" si="3"/>
        <v>10.005000000000001</v>
      </c>
      <c r="L27" s="258">
        <f t="shared" si="4"/>
        <v>430.21500000000003</v>
      </c>
      <c r="M27" s="325">
        <f t="shared" si="5"/>
        <v>10.005000000000001</v>
      </c>
      <c r="N27" s="325">
        <f t="shared" si="6"/>
        <v>440.22</v>
      </c>
      <c r="O27" s="325">
        <f t="shared" si="7"/>
        <v>10.005000000000001</v>
      </c>
      <c r="P27" s="325">
        <f t="shared" si="8"/>
        <v>450.22500000000002</v>
      </c>
      <c r="Q27" s="325">
        <v>10.005000000000001</v>
      </c>
      <c r="R27" s="325">
        <f t="shared" si="9"/>
        <v>460.23</v>
      </c>
      <c r="S27" s="325">
        <v>10.005000000000001</v>
      </c>
      <c r="T27" s="325">
        <f t="shared" si="10"/>
        <v>470.23500000000001</v>
      </c>
      <c r="U27" s="325">
        <v>10.01</v>
      </c>
      <c r="V27" s="325">
        <v>490.25</v>
      </c>
      <c r="W27" s="325">
        <v>10.01</v>
      </c>
      <c r="X27" s="325">
        <f t="shared" si="11"/>
        <v>500.26</v>
      </c>
      <c r="Y27" s="325">
        <f t="shared" si="12"/>
        <v>510.27</v>
      </c>
      <c r="Z27" s="325">
        <f t="shared" si="13"/>
        <v>520.28</v>
      </c>
      <c r="AA27" s="325">
        <v>10.01</v>
      </c>
      <c r="AB27" s="325">
        <f t="shared" si="14"/>
        <v>540.32999999999993</v>
      </c>
      <c r="AC27" s="325">
        <v>10.039999999999999</v>
      </c>
      <c r="AD27" s="325">
        <f t="shared" si="15"/>
        <v>550.36999999999989</v>
      </c>
      <c r="AE27" s="325">
        <v>570.33000000000004</v>
      </c>
      <c r="AF27" s="325">
        <f t="shared" si="16"/>
        <v>580.37</v>
      </c>
      <c r="AG27" s="325">
        <f t="shared" si="17"/>
        <v>590.41</v>
      </c>
      <c r="AH27" s="325">
        <f t="shared" si="18"/>
        <v>600.44999999999993</v>
      </c>
      <c r="AI27" s="30">
        <f t="shared" si="19"/>
        <v>3401.55</v>
      </c>
      <c r="AJ27" s="30"/>
      <c r="AK27" s="30"/>
      <c r="AL27" s="30"/>
      <c r="AM27" s="30"/>
      <c r="AN27" s="30"/>
      <c r="AO27" s="30"/>
      <c r="AP27" s="30"/>
      <c r="AQ27" s="30"/>
      <c r="AR27" s="63">
        <v>42005</v>
      </c>
      <c r="AS27" s="45">
        <f t="shared" si="20"/>
        <v>1338</v>
      </c>
      <c r="AT27" s="45">
        <f t="shared" si="21"/>
        <v>43.989041095890407</v>
      </c>
      <c r="AU27" s="45">
        <v>43</v>
      </c>
      <c r="AV27" s="45">
        <f t="shared" si="0"/>
        <v>430.21500000000003</v>
      </c>
    </row>
    <row r="28" spans="1:48" ht="33.75" x14ac:dyDescent="0.2">
      <c r="A28" s="252">
        <v>6</v>
      </c>
      <c r="B28" s="253" t="s">
        <v>488</v>
      </c>
      <c r="C28" s="253" t="s">
        <v>481</v>
      </c>
      <c r="D28" s="254">
        <v>4002</v>
      </c>
      <c r="E28" s="255" t="s">
        <v>479</v>
      </c>
      <c r="F28" s="256">
        <v>41229</v>
      </c>
      <c r="G28" s="254">
        <v>4002</v>
      </c>
      <c r="H28" s="257">
        <v>0.03</v>
      </c>
      <c r="I28" s="258">
        <f t="shared" si="1"/>
        <v>120.06</v>
      </c>
      <c r="J28" s="259">
        <f t="shared" si="2"/>
        <v>2.5000000000000001E-3</v>
      </c>
      <c r="K28" s="258">
        <f t="shared" si="3"/>
        <v>10.005000000000001</v>
      </c>
      <c r="L28" s="258">
        <f t="shared" si="4"/>
        <v>430.21500000000003</v>
      </c>
      <c r="M28" s="325">
        <f t="shared" si="5"/>
        <v>10.005000000000001</v>
      </c>
      <c r="N28" s="325">
        <f t="shared" si="6"/>
        <v>440.22</v>
      </c>
      <c r="O28" s="325">
        <f t="shared" si="7"/>
        <v>10.005000000000001</v>
      </c>
      <c r="P28" s="325">
        <f t="shared" si="8"/>
        <v>450.22500000000002</v>
      </c>
      <c r="Q28" s="325">
        <v>10.005000000000001</v>
      </c>
      <c r="R28" s="325">
        <f t="shared" si="9"/>
        <v>460.23</v>
      </c>
      <c r="S28" s="325">
        <v>10.005000000000001</v>
      </c>
      <c r="T28" s="325">
        <f t="shared" si="10"/>
        <v>470.23500000000001</v>
      </c>
      <c r="U28" s="325">
        <v>10.01</v>
      </c>
      <c r="V28" s="325">
        <v>490.25</v>
      </c>
      <c r="W28" s="325">
        <v>10.01</v>
      </c>
      <c r="X28" s="325">
        <f t="shared" si="11"/>
        <v>500.26</v>
      </c>
      <c r="Y28" s="325">
        <f t="shared" si="12"/>
        <v>510.27</v>
      </c>
      <c r="Z28" s="325">
        <f t="shared" si="13"/>
        <v>520.28</v>
      </c>
      <c r="AA28" s="325">
        <v>10.01</v>
      </c>
      <c r="AB28" s="325">
        <f t="shared" si="14"/>
        <v>540.32999999999993</v>
      </c>
      <c r="AC28" s="325">
        <v>10.039999999999999</v>
      </c>
      <c r="AD28" s="325">
        <f t="shared" si="15"/>
        <v>550.36999999999989</v>
      </c>
      <c r="AE28" s="325">
        <v>570.33000000000004</v>
      </c>
      <c r="AF28" s="325">
        <f t="shared" si="16"/>
        <v>580.37</v>
      </c>
      <c r="AG28" s="325">
        <f t="shared" si="17"/>
        <v>590.41</v>
      </c>
      <c r="AH28" s="325">
        <f t="shared" si="18"/>
        <v>600.44999999999993</v>
      </c>
      <c r="AI28" s="30">
        <f t="shared" si="19"/>
        <v>3401.55</v>
      </c>
      <c r="AJ28" s="30"/>
      <c r="AK28" s="30"/>
      <c r="AL28" s="30"/>
      <c r="AM28" s="30"/>
      <c r="AN28" s="30"/>
      <c r="AO28" s="30"/>
      <c r="AP28" s="30"/>
      <c r="AQ28" s="30"/>
      <c r="AR28" s="63">
        <v>42005</v>
      </c>
      <c r="AS28" s="45">
        <f t="shared" si="20"/>
        <v>1338</v>
      </c>
      <c r="AT28" s="45">
        <f t="shared" si="21"/>
        <v>43.989041095890407</v>
      </c>
      <c r="AU28" s="45">
        <v>43</v>
      </c>
      <c r="AV28" s="45">
        <f t="shared" si="0"/>
        <v>430.21500000000003</v>
      </c>
    </row>
    <row r="29" spans="1:48" ht="33.75" x14ac:dyDescent="0.2">
      <c r="A29" s="252">
        <v>6</v>
      </c>
      <c r="B29" s="253" t="s">
        <v>489</v>
      </c>
      <c r="C29" s="253" t="s">
        <v>490</v>
      </c>
      <c r="D29" s="254">
        <v>3596</v>
      </c>
      <c r="E29" s="255" t="s">
        <v>166</v>
      </c>
      <c r="F29" s="256">
        <v>41106</v>
      </c>
      <c r="G29" s="254">
        <v>3596</v>
      </c>
      <c r="H29" s="257">
        <v>0.03</v>
      </c>
      <c r="I29" s="258">
        <f t="shared" si="1"/>
        <v>107.88</v>
      </c>
      <c r="J29" s="259">
        <f t="shared" si="2"/>
        <v>2.5000000000000001E-3</v>
      </c>
      <c r="K29" s="258">
        <f t="shared" si="3"/>
        <v>8.99</v>
      </c>
      <c r="L29" s="258">
        <f t="shared" si="4"/>
        <v>386.57</v>
      </c>
      <c r="M29" s="325">
        <f t="shared" si="5"/>
        <v>8.99</v>
      </c>
      <c r="N29" s="325">
        <f t="shared" si="6"/>
        <v>395.56</v>
      </c>
      <c r="O29" s="325">
        <f t="shared" si="7"/>
        <v>8.99</v>
      </c>
      <c r="P29" s="325">
        <f t="shared" si="8"/>
        <v>404.55</v>
      </c>
      <c r="Q29" s="325">
        <v>8.99</v>
      </c>
      <c r="R29" s="325">
        <f t="shared" si="9"/>
        <v>413.54</v>
      </c>
      <c r="S29" s="325">
        <v>8.99</v>
      </c>
      <c r="T29" s="325">
        <f t="shared" si="10"/>
        <v>422.53000000000003</v>
      </c>
      <c r="U29" s="325">
        <v>8.99</v>
      </c>
      <c r="V29" s="325">
        <v>440.49</v>
      </c>
      <c r="W29" s="325">
        <v>8.9700000000000006</v>
      </c>
      <c r="X29" s="325">
        <f t="shared" si="11"/>
        <v>449.46000000000004</v>
      </c>
      <c r="Y29" s="325">
        <f t="shared" si="12"/>
        <v>458.43000000000006</v>
      </c>
      <c r="Z29" s="325">
        <f t="shared" si="13"/>
        <v>467.40000000000009</v>
      </c>
      <c r="AA29" s="325">
        <v>8.9700000000000006</v>
      </c>
      <c r="AB29" s="325">
        <f t="shared" si="14"/>
        <v>485.34000000000015</v>
      </c>
      <c r="AC29" s="325">
        <v>8.9700000000000006</v>
      </c>
      <c r="AD29" s="325">
        <f t="shared" si="15"/>
        <v>494.31000000000017</v>
      </c>
      <c r="AE29" s="325">
        <v>512.25</v>
      </c>
      <c r="AF29" s="325">
        <f t="shared" si="16"/>
        <v>521.22</v>
      </c>
      <c r="AG29" s="325">
        <f t="shared" si="17"/>
        <v>530.19000000000005</v>
      </c>
      <c r="AH29" s="325">
        <f t="shared" si="18"/>
        <v>539.16000000000008</v>
      </c>
      <c r="AI29" s="30">
        <f t="shared" si="19"/>
        <v>3056.84</v>
      </c>
      <c r="AJ29" s="30"/>
      <c r="AK29" s="30"/>
      <c r="AL29" s="30"/>
      <c r="AM29" s="30"/>
      <c r="AN29" s="30"/>
      <c r="AO29" s="30"/>
      <c r="AP29" s="30"/>
      <c r="AQ29" s="30"/>
      <c r="AR29" s="63">
        <v>42005</v>
      </c>
      <c r="AS29" s="45">
        <f t="shared" si="20"/>
        <v>1338</v>
      </c>
      <c r="AT29" s="45">
        <f t="shared" si="21"/>
        <v>43.989041095890407</v>
      </c>
      <c r="AU29" s="45">
        <v>43</v>
      </c>
      <c r="AV29" s="45">
        <f t="shared" si="0"/>
        <v>386.57</v>
      </c>
    </row>
    <row r="30" spans="1:48" ht="33.75" x14ac:dyDescent="0.2">
      <c r="A30" s="252">
        <v>6</v>
      </c>
      <c r="B30" s="253" t="s">
        <v>491</v>
      </c>
      <c r="C30" s="253" t="s">
        <v>490</v>
      </c>
      <c r="D30" s="254">
        <v>3596</v>
      </c>
      <c r="E30" s="255" t="s">
        <v>166</v>
      </c>
      <c r="F30" s="256">
        <v>41106</v>
      </c>
      <c r="G30" s="254">
        <v>3596</v>
      </c>
      <c r="H30" s="257">
        <v>0.03</v>
      </c>
      <c r="I30" s="258">
        <f t="shared" si="1"/>
        <v>107.88</v>
      </c>
      <c r="J30" s="259">
        <f t="shared" si="2"/>
        <v>2.5000000000000001E-3</v>
      </c>
      <c r="K30" s="258">
        <f t="shared" si="3"/>
        <v>8.99</v>
      </c>
      <c r="L30" s="258">
        <f t="shared" si="4"/>
        <v>386.57</v>
      </c>
      <c r="M30" s="325">
        <f t="shared" si="5"/>
        <v>8.99</v>
      </c>
      <c r="N30" s="325">
        <f t="shared" si="6"/>
        <v>395.56</v>
      </c>
      <c r="O30" s="325">
        <f t="shared" si="7"/>
        <v>8.99</v>
      </c>
      <c r="P30" s="325">
        <f t="shared" si="8"/>
        <v>404.55</v>
      </c>
      <c r="Q30" s="325">
        <v>8.99</v>
      </c>
      <c r="R30" s="325">
        <f t="shared" si="9"/>
        <v>413.54</v>
      </c>
      <c r="S30" s="325">
        <v>8.99</v>
      </c>
      <c r="T30" s="325">
        <f t="shared" si="10"/>
        <v>422.53000000000003</v>
      </c>
      <c r="U30" s="325">
        <v>8.99</v>
      </c>
      <c r="V30" s="325">
        <v>440.49</v>
      </c>
      <c r="W30" s="325">
        <v>8.9700000000000006</v>
      </c>
      <c r="X30" s="325">
        <f t="shared" si="11"/>
        <v>449.46000000000004</v>
      </c>
      <c r="Y30" s="325">
        <f t="shared" si="12"/>
        <v>458.43000000000006</v>
      </c>
      <c r="Z30" s="325">
        <f t="shared" si="13"/>
        <v>467.40000000000009</v>
      </c>
      <c r="AA30" s="325">
        <v>8.9700000000000006</v>
      </c>
      <c r="AB30" s="325">
        <f t="shared" si="14"/>
        <v>485.34000000000015</v>
      </c>
      <c r="AC30" s="325">
        <v>8.9700000000000006</v>
      </c>
      <c r="AD30" s="325">
        <f t="shared" si="15"/>
        <v>494.31000000000017</v>
      </c>
      <c r="AE30" s="325">
        <v>512.25</v>
      </c>
      <c r="AF30" s="325">
        <f t="shared" si="16"/>
        <v>521.22</v>
      </c>
      <c r="AG30" s="325">
        <f t="shared" si="17"/>
        <v>530.19000000000005</v>
      </c>
      <c r="AH30" s="325">
        <f t="shared" si="18"/>
        <v>539.16000000000008</v>
      </c>
      <c r="AI30" s="30">
        <f t="shared" si="19"/>
        <v>3056.84</v>
      </c>
      <c r="AJ30" s="30"/>
      <c r="AK30" s="30"/>
      <c r="AL30" s="30"/>
      <c r="AM30" s="30"/>
      <c r="AN30" s="30"/>
      <c r="AO30" s="30"/>
      <c r="AP30" s="30"/>
      <c r="AQ30" s="30"/>
      <c r="AR30" s="63">
        <v>42005</v>
      </c>
      <c r="AS30" s="45">
        <f t="shared" si="20"/>
        <v>1338</v>
      </c>
      <c r="AT30" s="45">
        <f t="shared" si="21"/>
        <v>43.989041095890407</v>
      </c>
      <c r="AU30" s="45">
        <v>43</v>
      </c>
      <c r="AV30" s="45">
        <f t="shared" si="0"/>
        <v>386.57</v>
      </c>
    </row>
    <row r="31" spans="1:48" ht="22.5" x14ac:dyDescent="0.2">
      <c r="A31" s="252">
        <v>6</v>
      </c>
      <c r="B31" s="253" t="s">
        <v>492</v>
      </c>
      <c r="C31" s="253" t="s">
        <v>493</v>
      </c>
      <c r="D31" s="254">
        <v>34800</v>
      </c>
      <c r="E31" s="255" t="s">
        <v>494</v>
      </c>
      <c r="F31" s="256">
        <v>41109</v>
      </c>
      <c r="G31" s="254">
        <v>34800</v>
      </c>
      <c r="H31" s="257">
        <v>0.03</v>
      </c>
      <c r="I31" s="258">
        <f t="shared" si="1"/>
        <v>1044</v>
      </c>
      <c r="J31" s="259">
        <f t="shared" si="2"/>
        <v>2.5000000000000001E-3</v>
      </c>
      <c r="K31" s="258">
        <f t="shared" si="3"/>
        <v>87</v>
      </c>
      <c r="L31" s="258">
        <f t="shared" si="4"/>
        <v>3741</v>
      </c>
      <c r="M31" s="325">
        <f t="shared" si="5"/>
        <v>87</v>
      </c>
      <c r="N31" s="325">
        <f t="shared" si="6"/>
        <v>3828</v>
      </c>
      <c r="O31" s="325">
        <f t="shared" si="7"/>
        <v>87</v>
      </c>
      <c r="P31" s="325">
        <f t="shared" si="8"/>
        <v>3915</v>
      </c>
      <c r="Q31" s="325">
        <v>87</v>
      </c>
      <c r="R31" s="325">
        <f t="shared" si="9"/>
        <v>4002</v>
      </c>
      <c r="S31" s="325">
        <v>87</v>
      </c>
      <c r="T31" s="325">
        <f t="shared" si="10"/>
        <v>4089</v>
      </c>
      <c r="U31" s="325">
        <v>87</v>
      </c>
      <c r="V31" s="325">
        <v>4263</v>
      </c>
      <c r="W31" s="325">
        <v>87</v>
      </c>
      <c r="X31" s="325">
        <f t="shared" si="11"/>
        <v>4350</v>
      </c>
      <c r="Y31" s="325">
        <f t="shared" si="12"/>
        <v>4437</v>
      </c>
      <c r="Z31" s="325">
        <f t="shared" si="13"/>
        <v>4524</v>
      </c>
      <c r="AA31" s="325">
        <v>87</v>
      </c>
      <c r="AB31" s="325">
        <f t="shared" si="14"/>
        <v>4698</v>
      </c>
      <c r="AC31" s="325">
        <v>87</v>
      </c>
      <c r="AD31" s="325">
        <f t="shared" si="15"/>
        <v>4785</v>
      </c>
      <c r="AE31" s="325">
        <v>4959</v>
      </c>
      <c r="AF31" s="325">
        <f t="shared" si="16"/>
        <v>5046</v>
      </c>
      <c r="AG31" s="325">
        <f t="shared" si="17"/>
        <v>5133</v>
      </c>
      <c r="AH31" s="325">
        <f t="shared" si="18"/>
        <v>5220</v>
      </c>
      <c r="AI31" s="30">
        <f t="shared" si="19"/>
        <v>29580</v>
      </c>
      <c r="AJ31" s="30"/>
      <c r="AK31" s="30"/>
      <c r="AL31" s="30"/>
      <c r="AM31" s="30"/>
      <c r="AN31" s="30"/>
      <c r="AO31" s="30"/>
      <c r="AP31" s="30"/>
      <c r="AQ31" s="30"/>
      <c r="AR31" s="63">
        <v>42005</v>
      </c>
      <c r="AS31" s="45">
        <f t="shared" si="20"/>
        <v>1338</v>
      </c>
      <c r="AT31" s="45">
        <f t="shared" si="21"/>
        <v>43.989041095890407</v>
      </c>
      <c r="AU31" s="45">
        <v>43</v>
      </c>
      <c r="AV31" s="45">
        <f t="shared" si="0"/>
        <v>3741</v>
      </c>
    </row>
    <row r="32" spans="1:48" ht="22.5" x14ac:dyDescent="0.2">
      <c r="A32" s="252">
        <v>6</v>
      </c>
      <c r="B32" s="253" t="s">
        <v>495</v>
      </c>
      <c r="C32" s="253" t="s">
        <v>493</v>
      </c>
      <c r="D32" s="254">
        <v>34800</v>
      </c>
      <c r="E32" s="255" t="s">
        <v>494</v>
      </c>
      <c r="F32" s="256">
        <v>41109</v>
      </c>
      <c r="G32" s="254">
        <v>34800</v>
      </c>
      <c r="H32" s="257">
        <v>0.03</v>
      </c>
      <c r="I32" s="258">
        <f t="shared" si="1"/>
        <v>1044</v>
      </c>
      <c r="J32" s="259">
        <f t="shared" si="2"/>
        <v>2.5000000000000001E-3</v>
      </c>
      <c r="K32" s="258">
        <f t="shared" si="3"/>
        <v>87</v>
      </c>
      <c r="L32" s="258">
        <f t="shared" si="4"/>
        <v>3741</v>
      </c>
      <c r="M32" s="325">
        <f t="shared" si="5"/>
        <v>87</v>
      </c>
      <c r="N32" s="325">
        <f t="shared" si="6"/>
        <v>3828</v>
      </c>
      <c r="O32" s="325">
        <f t="shared" si="7"/>
        <v>87</v>
      </c>
      <c r="P32" s="325">
        <f t="shared" si="8"/>
        <v>3915</v>
      </c>
      <c r="Q32" s="325">
        <v>87</v>
      </c>
      <c r="R32" s="325">
        <f t="shared" si="9"/>
        <v>4002</v>
      </c>
      <c r="S32" s="325">
        <v>87</v>
      </c>
      <c r="T32" s="325">
        <f t="shared" si="10"/>
        <v>4089</v>
      </c>
      <c r="U32" s="325">
        <v>87</v>
      </c>
      <c r="V32" s="325">
        <v>4263</v>
      </c>
      <c r="W32" s="325">
        <v>87</v>
      </c>
      <c r="X32" s="325">
        <f t="shared" si="11"/>
        <v>4350</v>
      </c>
      <c r="Y32" s="325">
        <f t="shared" si="12"/>
        <v>4437</v>
      </c>
      <c r="Z32" s="325">
        <f t="shared" si="13"/>
        <v>4524</v>
      </c>
      <c r="AA32" s="325">
        <v>87</v>
      </c>
      <c r="AB32" s="325">
        <f t="shared" si="14"/>
        <v>4698</v>
      </c>
      <c r="AC32" s="325">
        <v>87</v>
      </c>
      <c r="AD32" s="325">
        <f t="shared" si="15"/>
        <v>4785</v>
      </c>
      <c r="AE32" s="325">
        <v>4959</v>
      </c>
      <c r="AF32" s="325">
        <f t="shared" si="16"/>
        <v>5046</v>
      </c>
      <c r="AG32" s="325">
        <f t="shared" si="17"/>
        <v>5133</v>
      </c>
      <c r="AH32" s="325">
        <f t="shared" si="18"/>
        <v>5220</v>
      </c>
      <c r="AI32" s="30">
        <f t="shared" si="19"/>
        <v>29580</v>
      </c>
      <c r="AJ32" s="30"/>
      <c r="AK32" s="30"/>
      <c r="AL32" s="30"/>
      <c r="AM32" s="30"/>
      <c r="AN32" s="30"/>
      <c r="AO32" s="30"/>
      <c r="AP32" s="30"/>
      <c r="AQ32" s="30"/>
      <c r="AR32" s="63">
        <v>42005</v>
      </c>
      <c r="AS32" s="45">
        <f t="shared" si="20"/>
        <v>1338</v>
      </c>
      <c r="AT32" s="45">
        <f t="shared" si="21"/>
        <v>43.989041095890407</v>
      </c>
      <c r="AU32" s="45">
        <v>43</v>
      </c>
      <c r="AV32" s="45">
        <f t="shared" si="0"/>
        <v>3741</v>
      </c>
    </row>
    <row r="33" spans="1:48" ht="22.5" x14ac:dyDescent="0.2">
      <c r="A33" s="252">
        <v>6</v>
      </c>
      <c r="B33" s="253" t="s">
        <v>496</v>
      </c>
      <c r="C33" s="253" t="s">
        <v>493</v>
      </c>
      <c r="D33" s="254">
        <v>34800</v>
      </c>
      <c r="E33" s="255" t="s">
        <v>494</v>
      </c>
      <c r="F33" s="256">
        <v>41109</v>
      </c>
      <c r="G33" s="254">
        <v>34800</v>
      </c>
      <c r="H33" s="257">
        <v>0.03</v>
      </c>
      <c r="I33" s="258">
        <f t="shared" si="1"/>
        <v>1044</v>
      </c>
      <c r="J33" s="259">
        <f t="shared" si="2"/>
        <v>2.5000000000000001E-3</v>
      </c>
      <c r="K33" s="258">
        <f t="shared" si="3"/>
        <v>87</v>
      </c>
      <c r="L33" s="258">
        <f t="shared" si="4"/>
        <v>3741</v>
      </c>
      <c r="M33" s="325">
        <f t="shared" si="5"/>
        <v>87</v>
      </c>
      <c r="N33" s="325">
        <f t="shared" si="6"/>
        <v>3828</v>
      </c>
      <c r="O33" s="325">
        <f t="shared" si="7"/>
        <v>87</v>
      </c>
      <c r="P33" s="325">
        <f t="shared" si="8"/>
        <v>3915</v>
      </c>
      <c r="Q33" s="325">
        <v>87</v>
      </c>
      <c r="R33" s="325">
        <f t="shared" si="9"/>
        <v>4002</v>
      </c>
      <c r="S33" s="325">
        <v>87</v>
      </c>
      <c r="T33" s="325">
        <f t="shared" si="10"/>
        <v>4089</v>
      </c>
      <c r="U33" s="325">
        <v>87</v>
      </c>
      <c r="V33" s="325">
        <v>4263</v>
      </c>
      <c r="W33" s="325">
        <v>87</v>
      </c>
      <c r="X33" s="325">
        <f t="shared" si="11"/>
        <v>4350</v>
      </c>
      <c r="Y33" s="325">
        <f t="shared" si="12"/>
        <v>4437</v>
      </c>
      <c r="Z33" s="325">
        <f t="shared" si="13"/>
        <v>4524</v>
      </c>
      <c r="AA33" s="325">
        <v>87</v>
      </c>
      <c r="AB33" s="325">
        <f t="shared" si="14"/>
        <v>4698</v>
      </c>
      <c r="AC33" s="325">
        <v>87</v>
      </c>
      <c r="AD33" s="325">
        <f t="shared" si="15"/>
        <v>4785</v>
      </c>
      <c r="AE33" s="325">
        <v>4959</v>
      </c>
      <c r="AF33" s="325">
        <f t="shared" si="16"/>
        <v>5046</v>
      </c>
      <c r="AG33" s="325">
        <f t="shared" si="17"/>
        <v>5133</v>
      </c>
      <c r="AH33" s="325">
        <f t="shared" si="18"/>
        <v>5220</v>
      </c>
      <c r="AI33" s="30">
        <f t="shared" si="19"/>
        <v>29580</v>
      </c>
      <c r="AJ33" s="30"/>
      <c r="AK33" s="30"/>
      <c r="AL33" s="30"/>
      <c r="AM33" s="30"/>
      <c r="AN33" s="30"/>
      <c r="AO33" s="30"/>
      <c r="AP33" s="30"/>
      <c r="AQ33" s="30"/>
      <c r="AR33" s="63">
        <v>42005</v>
      </c>
      <c r="AS33" s="45">
        <f t="shared" si="20"/>
        <v>1338</v>
      </c>
      <c r="AT33" s="45">
        <f t="shared" si="21"/>
        <v>43.989041095890407</v>
      </c>
      <c r="AU33" s="45">
        <v>43</v>
      </c>
      <c r="AV33" s="45">
        <f t="shared" si="0"/>
        <v>3741</v>
      </c>
    </row>
    <row r="34" spans="1:48" ht="12.75" x14ac:dyDescent="0.2">
      <c r="A34" s="45"/>
      <c r="B34" s="45"/>
      <c r="C34" s="260"/>
      <c r="D34" s="45"/>
      <c r="E34" s="45"/>
      <c r="F34" s="45"/>
      <c r="G34" s="45"/>
      <c r="H34" s="45"/>
      <c r="I34" s="45"/>
      <c r="J34" s="251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325"/>
      <c r="AG34" s="325">
        <f t="shared" si="17"/>
        <v>0</v>
      </c>
      <c r="AH34" s="325"/>
      <c r="AI34" s="30">
        <f t="shared" ref="AI34:AI35" si="22">G34-AG34</f>
        <v>0</v>
      </c>
      <c r="AJ34" s="11"/>
      <c r="AK34" s="11"/>
      <c r="AL34" s="11"/>
      <c r="AM34" s="11"/>
      <c r="AN34" s="11"/>
      <c r="AO34" s="11"/>
      <c r="AP34" s="11"/>
      <c r="AQ34" s="11"/>
    </row>
    <row r="35" spans="1:48" ht="12" thickBot="1" x14ac:dyDescent="0.25">
      <c r="A35" s="45"/>
      <c r="B35" s="45"/>
      <c r="C35" s="45"/>
      <c r="D35" s="45"/>
      <c r="E35" s="45"/>
      <c r="F35" s="45"/>
      <c r="G35" s="46"/>
      <c r="H35" s="45"/>
      <c r="I35" s="45"/>
      <c r="J35" s="251"/>
      <c r="K35" s="45"/>
      <c r="L35" s="45"/>
      <c r="N35" s="268"/>
      <c r="O35" s="268"/>
      <c r="P35" s="268"/>
      <c r="Q35" s="268"/>
      <c r="R35" s="268"/>
      <c r="S35" s="268"/>
      <c r="T35" s="268"/>
      <c r="U35" s="268"/>
      <c r="V35" s="268"/>
      <c r="W35" s="268"/>
      <c r="X35" s="268"/>
      <c r="Y35" s="268"/>
      <c r="Z35" s="268"/>
      <c r="AA35" s="268"/>
      <c r="AB35" s="268"/>
      <c r="AC35" s="268"/>
      <c r="AD35" s="268"/>
      <c r="AE35" s="268"/>
      <c r="AF35" s="325"/>
      <c r="AG35" s="325">
        <f t="shared" si="17"/>
        <v>0</v>
      </c>
      <c r="AH35" s="663"/>
      <c r="AI35" s="30">
        <f t="shared" si="22"/>
        <v>0</v>
      </c>
      <c r="AJ35" s="11"/>
      <c r="AK35" s="11"/>
      <c r="AL35" s="11"/>
      <c r="AM35" s="11"/>
      <c r="AN35" s="11"/>
      <c r="AO35" s="11"/>
      <c r="AP35" s="11"/>
      <c r="AQ35" s="11"/>
    </row>
    <row r="36" spans="1:48" ht="12" thickBot="1" x14ac:dyDescent="0.25">
      <c r="A36" s="45"/>
      <c r="B36" s="45"/>
      <c r="C36" s="48" t="s">
        <v>98</v>
      </c>
      <c r="D36" s="49">
        <f>SUM(D21:D33)</f>
        <v>143608</v>
      </c>
      <c r="E36" s="50"/>
      <c r="F36" s="50"/>
      <c r="G36" s="49">
        <f>SUM(G20:G35)</f>
        <v>143608</v>
      </c>
      <c r="H36" s="49"/>
      <c r="I36" s="49">
        <f>SUM(I20:I35)</f>
        <v>4308.24</v>
      </c>
      <c r="J36" s="49"/>
      <c r="K36" s="49">
        <f t="shared" ref="K36:N36" si="23">SUM(K20:K35)</f>
        <v>359.02</v>
      </c>
      <c r="L36" s="266">
        <f t="shared" si="23"/>
        <v>15437.86</v>
      </c>
      <c r="M36" s="269">
        <f>SUM(M21:M34)</f>
        <v>359.02</v>
      </c>
      <c r="N36" s="270">
        <f t="shared" si="23"/>
        <v>15796.880000000001</v>
      </c>
      <c r="O36" s="370">
        <f t="shared" ref="O36:AI36" si="24">SUM(O21:O35)</f>
        <v>359.02</v>
      </c>
      <c r="P36" s="370">
        <f t="shared" si="24"/>
        <v>16155.9</v>
      </c>
      <c r="Q36" s="370">
        <f t="shared" si="24"/>
        <v>359.02</v>
      </c>
      <c r="R36" s="370">
        <f t="shared" si="24"/>
        <v>16514.919999999998</v>
      </c>
      <c r="S36" s="370">
        <f>SUM(S21:S35)</f>
        <v>359.02</v>
      </c>
      <c r="T36" s="370">
        <f t="shared" si="24"/>
        <v>16873.940000000002</v>
      </c>
      <c r="U36" s="370">
        <f t="shared" ref="U36:Z36" si="25">SUM(U21:U35)</f>
        <v>359.06</v>
      </c>
      <c r="V36" s="370">
        <f t="shared" si="25"/>
        <v>17591.98</v>
      </c>
      <c r="W36" s="503">
        <f t="shared" si="25"/>
        <v>359.02</v>
      </c>
      <c r="X36" s="503">
        <f t="shared" si="25"/>
        <v>17951</v>
      </c>
      <c r="Y36" s="503">
        <f t="shared" si="25"/>
        <v>18310.02</v>
      </c>
      <c r="Z36" s="370">
        <f t="shared" si="25"/>
        <v>18669.04</v>
      </c>
      <c r="AA36" s="370">
        <f t="shared" ref="AA36:AF36" si="26">SUM(AA21:AA35)</f>
        <v>359.02</v>
      </c>
      <c r="AB36" s="370">
        <f t="shared" si="26"/>
        <v>19387.23</v>
      </c>
      <c r="AC36" s="370">
        <f t="shared" si="26"/>
        <v>359.16999999999996</v>
      </c>
      <c r="AD36" s="370">
        <f t="shared" si="26"/>
        <v>19746.400000000001</v>
      </c>
      <c r="AE36" s="370">
        <f t="shared" si="26"/>
        <v>20464.14</v>
      </c>
      <c r="AF36" s="370">
        <f t="shared" si="26"/>
        <v>20823.310000000001</v>
      </c>
      <c r="AG36" s="662">
        <f t="shared" si="17"/>
        <v>21182.48</v>
      </c>
      <c r="AH36" s="664">
        <f>SUM(AH21:AH35)</f>
        <v>21541.649999999998</v>
      </c>
      <c r="AI36" s="267">
        <f t="shared" si="24"/>
        <v>122066.35</v>
      </c>
      <c r="AJ36" s="11"/>
      <c r="AK36" s="11"/>
      <c r="AL36" s="11"/>
      <c r="AM36" s="11"/>
      <c r="AN36" s="11"/>
      <c r="AO36" s="11"/>
      <c r="AP36" s="11"/>
      <c r="AQ36" s="11"/>
      <c r="AV36" s="265">
        <f>SUM(AV21:AV35)</f>
        <v>15437.86</v>
      </c>
    </row>
    <row r="37" spans="1:48" ht="16.5" customHeight="1" thickTop="1" x14ac:dyDescent="0.2">
      <c r="A37" s="52"/>
      <c r="B37" s="9"/>
      <c r="C37" s="9"/>
      <c r="D37" s="338">
        <v>15</v>
      </c>
      <c r="E37" s="2"/>
      <c r="F37" s="2"/>
      <c r="G37" s="15">
        <v>15</v>
      </c>
      <c r="H37" s="15">
        <v>15</v>
      </c>
      <c r="I37" s="338">
        <v>15</v>
      </c>
      <c r="J37" s="341"/>
      <c r="K37" s="338"/>
      <c r="L37" s="814"/>
      <c r="M37" s="815"/>
      <c r="N37" s="816"/>
      <c r="O37" s="816"/>
      <c r="P37" s="816"/>
      <c r="Q37" s="816"/>
      <c r="R37" s="816"/>
      <c r="S37" s="816"/>
      <c r="T37" s="816"/>
      <c r="U37" s="816"/>
      <c r="V37" s="816"/>
      <c r="W37" s="816"/>
      <c r="X37" s="816"/>
      <c r="Y37" s="816"/>
      <c r="Z37" s="816"/>
      <c r="AA37" s="816"/>
      <c r="AB37" s="816"/>
      <c r="AC37" s="816"/>
      <c r="AD37" s="816"/>
      <c r="AE37" s="816"/>
      <c r="AF37" s="816"/>
      <c r="AG37" s="816"/>
      <c r="AH37" s="816"/>
      <c r="AI37" s="817"/>
      <c r="AJ37" s="635"/>
      <c r="AK37" s="635"/>
      <c r="AL37" s="635"/>
      <c r="AM37" s="635"/>
      <c r="AN37" s="577"/>
      <c r="AO37" s="577"/>
      <c r="AP37" s="577"/>
      <c r="AQ37" s="577"/>
    </row>
    <row r="38" spans="1:48" ht="21.75" customHeight="1" x14ac:dyDescent="0.2">
      <c r="A38" s="13"/>
      <c r="B38" s="9"/>
      <c r="C38" s="9"/>
      <c r="D38" s="9"/>
      <c r="E38" s="9"/>
      <c r="F38" s="9"/>
      <c r="G38" s="9"/>
      <c r="H38" s="9"/>
      <c r="I38" s="9"/>
      <c r="J38" s="245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11"/>
      <c r="AJ38" s="11"/>
      <c r="AK38" s="11"/>
      <c r="AL38" s="11"/>
      <c r="AM38" s="11"/>
      <c r="AN38" s="11"/>
      <c r="AO38" s="11"/>
      <c r="AP38" s="11"/>
      <c r="AQ38" s="11"/>
    </row>
    <row r="39" spans="1:48" x14ac:dyDescent="0.2">
      <c r="A39" s="13"/>
      <c r="B39" s="677"/>
      <c r="C39" s="677"/>
      <c r="D39" s="9"/>
      <c r="E39" s="9"/>
      <c r="I39" s="9"/>
      <c r="J39" s="245"/>
      <c r="K39" s="264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  <c r="AJ39" s="11"/>
      <c r="AK39" s="11"/>
      <c r="AL39" s="11"/>
      <c r="AM39" s="11"/>
      <c r="AN39" s="11"/>
      <c r="AO39" s="11"/>
      <c r="AP39" s="11"/>
      <c r="AQ39" s="11"/>
    </row>
    <row r="40" spans="1:48" x14ac:dyDescent="0.2">
      <c r="A40" s="13"/>
      <c r="B40" s="9"/>
      <c r="C40" s="9"/>
      <c r="D40" s="9"/>
      <c r="E40" s="9"/>
      <c r="I40" s="9"/>
      <c r="J40" s="245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11"/>
      <c r="AJ40" s="11"/>
      <c r="AK40" s="11"/>
      <c r="AL40" s="11"/>
      <c r="AM40" s="11"/>
      <c r="AN40" s="11"/>
      <c r="AO40" s="11"/>
      <c r="AP40" s="11"/>
      <c r="AQ40" s="11"/>
    </row>
    <row r="41" spans="1:48" ht="33" customHeight="1" x14ac:dyDescent="0.2">
      <c r="A41" s="13"/>
      <c r="B41" s="9"/>
      <c r="C41" s="9"/>
      <c r="D41" s="9"/>
      <c r="E41" s="9"/>
      <c r="I41" s="9"/>
      <c r="J41" s="245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1"/>
      <c r="AJ41" s="11"/>
      <c r="AK41" s="11"/>
      <c r="AL41" s="11"/>
      <c r="AM41" s="11"/>
      <c r="AN41" s="11"/>
      <c r="AO41" s="11"/>
      <c r="AP41" s="11"/>
      <c r="AQ41" s="11"/>
    </row>
    <row r="42" spans="1:48" x14ac:dyDescent="0.2">
      <c r="A42" s="13"/>
      <c r="B42" s="348"/>
      <c r="C42" s="348"/>
      <c r="D42" s="9"/>
      <c r="E42" s="9"/>
      <c r="I42" s="9"/>
      <c r="J42" s="245"/>
      <c r="K42" s="347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11"/>
      <c r="AJ42" s="11"/>
      <c r="AK42" s="11"/>
      <c r="AL42" s="11"/>
      <c r="AM42" s="11"/>
      <c r="AN42" s="11"/>
      <c r="AO42" s="11"/>
      <c r="AP42" s="11"/>
      <c r="AQ42" s="11"/>
    </row>
    <row r="43" spans="1:48" x14ac:dyDescent="0.2">
      <c r="A43" s="52"/>
      <c r="B43" s="2"/>
      <c r="C43" s="2"/>
      <c r="D43" s="2"/>
      <c r="E43" s="2"/>
      <c r="F43" s="2"/>
      <c r="G43" s="2"/>
      <c r="H43" s="2"/>
      <c r="I43" s="2"/>
      <c r="J43" s="26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63"/>
      <c r="AJ43" s="11"/>
      <c r="AK43" s="11"/>
      <c r="AL43" s="11"/>
      <c r="AM43" s="11"/>
      <c r="AN43" s="11"/>
      <c r="AO43" s="11"/>
      <c r="AP43" s="11"/>
      <c r="AQ43" s="11"/>
    </row>
  </sheetData>
  <mergeCells count="49">
    <mergeCell ref="R16:R18"/>
    <mergeCell ref="Y16:Y18"/>
    <mergeCell ref="F12:G12"/>
    <mergeCell ref="J12:AI12"/>
    <mergeCell ref="Z16:Z18"/>
    <mergeCell ref="AA16:AA18"/>
    <mergeCell ref="AB16:AB18"/>
    <mergeCell ref="AC16:AC18"/>
    <mergeCell ref="AD16:AD18"/>
    <mergeCell ref="AE16:AE18"/>
    <mergeCell ref="AF16:AF18"/>
    <mergeCell ref="X16:X18"/>
    <mergeCell ref="A3:AI3"/>
    <mergeCell ref="A4:AI4"/>
    <mergeCell ref="A5:AI5"/>
    <mergeCell ref="A6:AI6"/>
    <mergeCell ref="A9:AI9"/>
    <mergeCell ref="AU16:AU18"/>
    <mergeCell ref="AV16:AV18"/>
    <mergeCell ref="A14:AI14"/>
    <mergeCell ref="A16:D16"/>
    <mergeCell ref="E16:G16"/>
    <mergeCell ref="H16:I17"/>
    <mergeCell ref="J16:J18"/>
    <mergeCell ref="K16:K18"/>
    <mergeCell ref="M16:M18"/>
    <mergeCell ref="A17:A18"/>
    <mergeCell ref="B17:B18"/>
    <mergeCell ref="C17:C18"/>
    <mergeCell ref="D17:D18"/>
    <mergeCell ref="E17:G17"/>
    <mergeCell ref="Q16:Q18"/>
    <mergeCell ref="AH16:AH18"/>
    <mergeCell ref="L37:AI37"/>
    <mergeCell ref="B39:C39"/>
    <mergeCell ref="AR16:AR18"/>
    <mergeCell ref="AT16:AT18"/>
    <mergeCell ref="N16:N18"/>
    <mergeCell ref="AI16:AI18"/>
    <mergeCell ref="AS16:AS18"/>
    <mergeCell ref="L16:L18"/>
    <mergeCell ref="O16:O18"/>
    <mergeCell ref="P16:P18"/>
    <mergeCell ref="S16:S18"/>
    <mergeCell ref="T16:T18"/>
    <mergeCell ref="V16:V18"/>
    <mergeCell ref="U16:U18"/>
    <mergeCell ref="W16:W18"/>
    <mergeCell ref="AG16:AG18"/>
  </mergeCells>
  <printOptions horizontalCentered="1"/>
  <pageMargins left="0.78740157480314965" right="0.78740157480314965" top="0.78740157480314965" bottom="0.78740157480314965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16</vt:i4>
      </vt:variant>
    </vt:vector>
  </HeadingPairs>
  <TitlesOfParts>
    <vt:vector size="30" baseType="lpstr">
      <vt:lpstr>DEPRECIACION ACUMULADA (PESOS)</vt:lpstr>
      <vt:lpstr>1241-4-1-1</vt:lpstr>
      <vt:lpstr>1241-6-1-1</vt:lpstr>
      <vt:lpstr>1241-6-1-2</vt:lpstr>
      <vt:lpstr>1241-6-1-3</vt:lpstr>
      <vt:lpstr>1242-6-1-1</vt:lpstr>
      <vt:lpstr>1242-6-1-2</vt:lpstr>
      <vt:lpstr>1242-6-1-3</vt:lpstr>
      <vt:lpstr>1242-6-1-4</vt:lpstr>
      <vt:lpstr>1244-2-1-1</vt:lpstr>
      <vt:lpstr>1246-2-1-1</vt:lpstr>
      <vt:lpstr>1246-4-1-1</vt:lpstr>
      <vt:lpstr>1246-4-1-2</vt:lpstr>
      <vt:lpstr>Hoja1</vt:lpstr>
      <vt:lpstr>'1241-4-1-1'!Área_de_impresión</vt:lpstr>
      <vt:lpstr>'1241-6-1-1'!Área_de_impresión</vt:lpstr>
      <vt:lpstr>'1241-6-1-2'!Área_de_impresión</vt:lpstr>
      <vt:lpstr>'1241-6-1-3'!Área_de_impresión</vt:lpstr>
      <vt:lpstr>'1242-6-1-1'!Área_de_impresión</vt:lpstr>
      <vt:lpstr>'1242-6-1-2'!Área_de_impresión</vt:lpstr>
      <vt:lpstr>'1242-6-1-3'!Área_de_impresión</vt:lpstr>
      <vt:lpstr>'1242-6-1-4'!Área_de_impresión</vt:lpstr>
      <vt:lpstr>'1244-2-1-1'!Área_de_impresión</vt:lpstr>
      <vt:lpstr>'1246-2-1-1'!Área_de_impresión</vt:lpstr>
      <vt:lpstr>'1246-4-1-1'!Área_de_impresión</vt:lpstr>
      <vt:lpstr>'1246-4-1-2'!Área_de_impresión</vt:lpstr>
      <vt:lpstr>'DEPRECIACION ACUMULADA (PESOS)'!Área_de_impresión</vt:lpstr>
      <vt:lpstr>'1241-6-1-1'!Títulos_a_imprimir</vt:lpstr>
      <vt:lpstr>'1241-6-1-2'!Títulos_a_imprimir</vt:lpstr>
      <vt:lpstr>'1242-6-1-3'!Títulos_a_imprimir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servidor</cp:lastModifiedBy>
  <cp:lastPrinted>2020-02-19T21:14:14Z</cp:lastPrinted>
  <dcterms:created xsi:type="dcterms:W3CDTF">2018-07-11T16:51:08Z</dcterms:created>
  <dcterms:modified xsi:type="dcterms:W3CDTF">2020-02-19T21:14:41Z</dcterms:modified>
</cp:coreProperties>
</file>